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10" windowHeight="10590" firstSheet="21" activeTab="25"/>
  </bookViews>
  <sheets>
    <sheet name="FP" sheetId="1" r:id="rId1"/>
    <sheet name="REPA" sheetId="3" r:id="rId2"/>
    <sheet name="FPM" sheetId="2" r:id="rId3"/>
    <sheet name="Budget-Exp" sheetId="26" r:id="rId4"/>
    <sheet name="Budget-Rev" sheetId="25" r:id="rId5"/>
    <sheet name="CASHFLOW" sheetId="4" r:id="rId6"/>
    <sheet name="SCE" sheetId="5" r:id="rId7"/>
    <sheet name="BUDGET INFO" sheetId="6" r:id="rId8"/>
    <sheet name="NOTES" sheetId="7" r:id="rId9"/>
    <sheet name="NOTES-PPE" sheetId="8" r:id="rId10"/>
    <sheet name="PPE" sheetId="17" r:id="rId11"/>
    <sheet name="INTANGIBLE ASSET" sheetId="18" r:id="rId12"/>
    <sheet name="Sch of Cash &amp; Cash Equivalent" sheetId="9" r:id="rId13"/>
    <sheet name="GOG SCHEDULE" sheetId="10" r:id="rId14"/>
    <sheet name="IGF SCH_Revenue" sheetId="11" r:id="rId15"/>
    <sheet name="IGF SCH_Receipts" sheetId="12" state="hidden" r:id="rId16"/>
    <sheet name="PAYABLE" sheetId="20" r:id="rId17"/>
    <sheet name="GRANT SCH_Rev" sheetId="13" r:id="rId18"/>
    <sheet name="GRANT SCH_Receipts" sheetId="14" state="hidden" r:id="rId19"/>
    <sheet name="EXP BY FUND" sheetId="15" r:id="rId20"/>
    <sheet name="APPRO. AGST EXPENDITURE" sheetId="16" r:id="rId21"/>
    <sheet name="FPM-Sch" sheetId="29" r:id="rId22"/>
    <sheet name="Payments" sheetId="28" r:id="rId23"/>
    <sheet name="Receipts" sheetId="27" r:id="rId24"/>
    <sheet name="WIP" sheetId="19" r:id="rId25"/>
    <sheet name="REPA-Sch" sheetId="24" r:id="rId26"/>
    <sheet name="PREPAYMENT" sheetId="21" r:id="rId27"/>
    <sheet name="RECEIVABLES" sheetId="22" r:id="rId28"/>
  </sheets>
  <externalReferences>
    <externalReference r:id="rId29"/>
    <externalReference r:id="rId30"/>
    <externalReference r:id="rId31"/>
  </externalReferences>
  <definedNames>
    <definedName name="_xlnm._FilterDatabase" localSheetId="22" hidden="1">Payments!$A$2:$AA$1148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</author>
  </authors>
  <commentList>
    <comment ref="Z13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to sanitation charges</t>
        </r>
      </text>
    </comment>
    <comment ref="Z14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to maintenance &amp; Repairs-Official vehicles</t>
        </r>
      </text>
    </comment>
    <comment ref="Z34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the Expenditure and the Domestic</t>
        </r>
      </text>
    </comment>
    <comment ref="Z40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to special allowance and honorarium
</t>
        </r>
      </text>
    </comment>
    <comment ref="Z56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to the bank charges</t>
        </r>
      </text>
    </comment>
  </commentList>
</comments>
</file>

<file path=xl/comments2.xml><?xml version="1.0" encoding="utf-8"?>
<comments xmlns="http://schemas.openxmlformats.org/spreadsheetml/2006/main">
  <authors>
    <author>WINDOWS</author>
  </authors>
  <commentList>
    <comment ref="Y8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Dev’t plan to it</t>
        </r>
      </text>
    </comment>
    <comment ref="Y22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the Pharmacist/chemical sellers to Phartmacy chemical sellers</t>
        </r>
      </text>
    </comment>
    <comment ref="Y24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the Sawmills and Timber products</t>
        </r>
      </text>
    </comment>
    <comment ref="Y30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it to 1422038- Dress makers/Tailor services</t>
        </r>
      </text>
    </comment>
    <comment ref="Y38" authorId="0">
      <text>
        <r>
          <rPr>
            <sz val="9"/>
            <rFont val="Times New Roman"/>
            <charset val="134"/>
          </rPr>
          <t>added to petrochemical companies</t>
        </r>
      </text>
    </comment>
    <comment ref="Y58" authorId="0">
      <text>
        <r>
          <rPr>
            <b/>
            <sz val="9"/>
            <rFont val="Times New Roman"/>
            <charset val="134"/>
          </rPr>
          <t>WINDOWS:</t>
        </r>
        <r>
          <rPr>
            <sz val="9"/>
            <rFont val="Times New Roman"/>
            <charset val="134"/>
          </rPr>
          <t xml:space="preserve">
added to stores</t>
        </r>
      </text>
    </comment>
  </commentList>
</comments>
</file>

<file path=xl/comments3.xml><?xml version="1.0" encoding="utf-8"?>
<comments xmlns="http://schemas.openxmlformats.org/spreadsheetml/2006/main">
  <authors>
    <author>WINDOWS</author>
  </authors>
  <commentList>
    <comment ref="F122" authorId="0">
      <text>
        <r>
          <rPr>
            <b/>
            <sz val="9"/>
            <rFont val="Times New Roman"/>
            <charset val="0"/>
          </rPr>
          <t>WINDOWS:</t>
        </r>
        <r>
          <rPr>
            <sz val="9"/>
            <rFont val="Times New Roman"/>
            <charset val="0"/>
          </rPr>
          <t xml:space="preserve">
excess of IGF expense over IGF income</t>
        </r>
      </text>
    </comment>
    <comment ref="F279" authorId="0">
      <text>
        <r>
          <rPr>
            <b/>
            <sz val="9"/>
            <rFont val="Times New Roman"/>
            <charset val="0"/>
          </rPr>
          <t>WINDOWS:</t>
        </r>
        <r>
          <rPr>
            <sz val="9"/>
            <rFont val="Times New Roman"/>
            <charset val="0"/>
          </rPr>
          <t xml:space="preserve">
Total IGF expenditure for 2025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<sst xmlns="http://schemas.openxmlformats.org/spreadsheetml/2006/main" count="16245" uniqueCount="4606">
  <si>
    <t>AWUTU SENYA EAST MUNICIPAL ASSEMBLY</t>
  </si>
  <si>
    <t xml:space="preserve">STATEMENT OF FINANCIAL POSITION </t>
  </si>
  <si>
    <t>AS AT DECEMBER 31,2025</t>
  </si>
  <si>
    <t>NOTES</t>
  </si>
  <si>
    <t xml:space="preserve">CURRENT </t>
  </si>
  <si>
    <t>PREVIOUS</t>
  </si>
  <si>
    <t>GH¢</t>
  </si>
  <si>
    <t>ASSETS</t>
  </si>
  <si>
    <t>CURRENT ASSETS</t>
  </si>
  <si>
    <t>Cash and Cash Equivalents</t>
  </si>
  <si>
    <t>Short-Term Receivables</t>
  </si>
  <si>
    <t>Prepayments</t>
  </si>
  <si>
    <t>Inventory</t>
  </si>
  <si>
    <t>Non-financial Assets Held for Sale</t>
  </si>
  <si>
    <t>Biological Assets</t>
  </si>
  <si>
    <t>52a</t>
  </si>
  <si>
    <t>TOTAL CURRENT ASSET</t>
  </si>
  <si>
    <t>NON CURRENT ASSETS</t>
  </si>
  <si>
    <t>Long-Term Receivables</t>
  </si>
  <si>
    <t>Investments</t>
  </si>
  <si>
    <t>Investment Property</t>
  </si>
  <si>
    <t>52b</t>
  </si>
  <si>
    <t>Service Concession Arrangements</t>
  </si>
  <si>
    <t>Property, Plant &amp; Equipment</t>
  </si>
  <si>
    <t>Work In-Progress</t>
  </si>
  <si>
    <t>Intangible Asset</t>
  </si>
  <si>
    <t>TOTAL NON-CURRENT ASSET</t>
  </si>
  <si>
    <t>TOTAL ASSET</t>
  </si>
  <si>
    <t>LIABILITIES</t>
  </si>
  <si>
    <t>CURRENT LIABILITIES</t>
  </si>
  <si>
    <t>Trade Payables</t>
  </si>
  <si>
    <t>Other Payables</t>
  </si>
  <si>
    <t>Trust Monies</t>
  </si>
  <si>
    <t>12a</t>
  </si>
  <si>
    <t>Derivatives</t>
  </si>
  <si>
    <t>13a</t>
  </si>
  <si>
    <t>Post-Employment Benefits Obligation</t>
  </si>
  <si>
    <t>14a</t>
  </si>
  <si>
    <t>Short-Term Loans and Financing</t>
  </si>
  <si>
    <t>15a</t>
  </si>
  <si>
    <t>Provisions</t>
  </si>
  <si>
    <t>16a</t>
  </si>
  <si>
    <t>Social Benefits</t>
  </si>
  <si>
    <t>17a</t>
  </si>
  <si>
    <t>TOTAL CURRENT LIABILITIES</t>
  </si>
  <si>
    <t>NON- CURRENT LIABILITIES</t>
  </si>
  <si>
    <t>12b</t>
  </si>
  <si>
    <t>13b</t>
  </si>
  <si>
    <t>14b</t>
  </si>
  <si>
    <t>Long-Term Loans and Financing</t>
  </si>
  <si>
    <t>15b</t>
  </si>
  <si>
    <t>16b</t>
  </si>
  <si>
    <t>17b</t>
  </si>
  <si>
    <t>TOTAL NON-CURRENT LIABILITIES</t>
  </si>
  <si>
    <t>TOTAL LIABILITIES</t>
  </si>
  <si>
    <t>NET ASSET/(LIABILITIES)</t>
  </si>
  <si>
    <t>FINANCED BY</t>
  </si>
  <si>
    <t>Capital Reserves</t>
  </si>
  <si>
    <t>Revaluation Reserves</t>
  </si>
  <si>
    <t>Foreign Currency Translation Reserves</t>
  </si>
  <si>
    <t>Other Reserves</t>
  </si>
  <si>
    <t>Accummulated Surplus</t>
  </si>
  <si>
    <t>TOTAL FINANCED BY</t>
  </si>
  <si>
    <t xml:space="preserve"> STATEMENT OF RECIPTS AND PAYMENTS</t>
  </si>
  <si>
    <t>FOR THE YEAR ENDED DECEMBER 31, 2025</t>
  </si>
  <si>
    <t>RECEIPTS</t>
  </si>
  <si>
    <t>NON-TAX REVENUE</t>
  </si>
  <si>
    <t>GRANTS</t>
  </si>
  <si>
    <t>FINANCE INCOME</t>
  </si>
  <si>
    <t>LOANS RECEIVED</t>
  </si>
  <si>
    <t>DISPOSAL OF NON-FINANCIAL ASSET</t>
  </si>
  <si>
    <t>SALE/RECOVERY OF FINANCIAL ASSET</t>
  </si>
  <si>
    <t>TRUST MONIES</t>
  </si>
  <si>
    <t>PRIOR-PERIOD RECEIVABLE RECEIPTS</t>
  </si>
  <si>
    <t>TOTAL RECEIPTS</t>
  </si>
  <si>
    <t>PAYMENTS</t>
  </si>
  <si>
    <t>COMPENSATION OF EMPLOYEES</t>
  </si>
  <si>
    <t>USE OF GOODS AND SERVICES</t>
  </si>
  <si>
    <t>NON-FINANCIAL ASSETS</t>
  </si>
  <si>
    <t>FINANCE COST</t>
  </si>
  <si>
    <t>GOVERNMENT SUBSIDIES</t>
  </si>
  <si>
    <t>SOCIAL BENEFITS</t>
  </si>
  <si>
    <t>SPECIALISED EXPENSES</t>
  </si>
  <si>
    <t>LOAN REPAYMENTS</t>
  </si>
  <si>
    <t>FINANCIAL ASSETS</t>
  </si>
  <si>
    <t>PREPAYMENT FOR CURRENT PERIOD</t>
  </si>
  <si>
    <t>PRIOR-PERIOD LIABILITY PAYMENTS</t>
  </si>
  <si>
    <t>GRANT</t>
  </si>
  <si>
    <t>TRANSFER OF UNRETAINED IGF</t>
  </si>
  <si>
    <t>TOTAL PAYMENTS</t>
  </si>
  <si>
    <t>NET CHANGE IN STOCK OF CASH</t>
  </si>
  <si>
    <t>CASH AND CASH EQUIVALENT AT BEGINNING</t>
  </si>
  <si>
    <t>CASH/BANK BALANCE AT END</t>
  </si>
  <si>
    <t xml:space="preserve"> STATEMENT OF FINANCIAL PERFORMANCE</t>
  </si>
  <si>
    <t>REVENUE</t>
  </si>
  <si>
    <t>TOTAL REVENUE</t>
  </si>
  <si>
    <t>EXPENDITURE</t>
  </si>
  <si>
    <t>EXCHANGE DIFFERENCE</t>
  </si>
  <si>
    <t xml:space="preserve">GRANT </t>
  </si>
  <si>
    <t>CONSUMPTION OF FIXED ASSETS</t>
  </si>
  <si>
    <t>TOTAL EXPENDITURE</t>
  </si>
  <si>
    <t>SURPLUS/(DEFICIT) BEFORE EXCEPTIONAL ITEMS</t>
  </si>
  <si>
    <t>EXCEPTIONAL ITEMS</t>
  </si>
  <si>
    <t>Gain/(Loss) On Financial Asset Through Fair Value</t>
  </si>
  <si>
    <t>Gain/(loss) on disposal of Financial Assets</t>
  </si>
  <si>
    <t>SURPLUS/(DEFICIT) AFTER EXCEPTIONAL ITEMS</t>
  </si>
  <si>
    <t>№</t>
  </si>
  <si>
    <t>Source</t>
  </si>
  <si>
    <t>Department</t>
  </si>
  <si>
    <t>Class</t>
  </si>
  <si>
    <t>Item</t>
  </si>
  <si>
    <t>Sub-Item</t>
  </si>
  <si>
    <t>Code</t>
  </si>
  <si>
    <t>Amount</t>
  </si>
  <si>
    <t>GOG</t>
  </si>
  <si>
    <t>Central Admin</t>
  </si>
  <si>
    <t>Compensation of Employees</t>
  </si>
  <si>
    <t>Established Position</t>
  </si>
  <si>
    <t>Established Post</t>
  </si>
  <si>
    <t>IGF</t>
  </si>
  <si>
    <t>Non Established Post</t>
  </si>
  <si>
    <t>Monthly Paid and Casual labour</t>
  </si>
  <si>
    <t>Other Allowances</t>
  </si>
  <si>
    <t>Overtime Allowance</t>
  </si>
  <si>
    <t>Transfer Grants</t>
  </si>
  <si>
    <t>Special Allowance/Honorarium</t>
  </si>
  <si>
    <t>National Pension Contribution</t>
  </si>
  <si>
    <t>13 Percent SSF Contribution</t>
  </si>
  <si>
    <t>Use of goods and services</t>
  </si>
  <si>
    <t>Materials and Office Consumables</t>
  </si>
  <si>
    <t>Office Facilities, Supplies and Accessories</t>
  </si>
  <si>
    <t>Refreshment Items</t>
  </si>
  <si>
    <t>Rations</t>
  </si>
  <si>
    <t>Clothing and Uniform</t>
  </si>
  <si>
    <t>Utilities</t>
  </si>
  <si>
    <t>Electricity charges</t>
  </si>
  <si>
    <t>Water</t>
  </si>
  <si>
    <t>Telecommunications</t>
  </si>
  <si>
    <t>Rentals/Lease</t>
  </si>
  <si>
    <t>Hotel Accommodations</t>
  </si>
  <si>
    <t>Travel and Transport</t>
  </si>
  <si>
    <t>Maintenance and Repairs - Official Vehicles</t>
  </si>
  <si>
    <t>Running Cost - Official Vehicles</t>
  </si>
  <si>
    <t>Local travel cost</t>
  </si>
  <si>
    <t>Repairs and Maintenance</t>
  </si>
  <si>
    <t>Repairs of Residential Buildings</t>
  </si>
  <si>
    <t>Repairs of Office Buildings</t>
  </si>
  <si>
    <t>Maintenance of Office Equipment</t>
  </si>
  <si>
    <t>Training, Seminar and Conference Cost</t>
  </si>
  <si>
    <t>Staff Development</t>
  </si>
  <si>
    <t>Public Education and Sensitization</t>
  </si>
  <si>
    <t>Seminars/Conferences/Workshops - Domestic</t>
  </si>
  <si>
    <t>Construction Material</t>
  </si>
  <si>
    <t>Social benefits [GFS]</t>
  </si>
  <si>
    <t>Employer social benefits</t>
  </si>
  <si>
    <t>Staff Welfare Expenses</t>
  </si>
  <si>
    <t>Refund of Medical Expenses</t>
  </si>
  <si>
    <t>Rent</t>
  </si>
  <si>
    <t>General Expenses</t>
  </si>
  <si>
    <t>Court Expenses</t>
  </si>
  <si>
    <t>Donations</t>
  </si>
  <si>
    <t>Contributions</t>
  </si>
  <si>
    <t>Machinery and equipment</t>
  </si>
  <si>
    <t>Other machinery and equipment</t>
  </si>
  <si>
    <t>Computers and Accessories</t>
  </si>
  <si>
    <t>Office Equipment</t>
  </si>
  <si>
    <t>Infrastructure Assets</t>
  </si>
  <si>
    <t>Furniture &amp; Fittings</t>
  </si>
  <si>
    <t>DACF-MP</t>
  </si>
  <si>
    <t>DACF</t>
  </si>
  <si>
    <t>World Bank</t>
  </si>
  <si>
    <t>DDF</t>
  </si>
  <si>
    <t>Sub Metro-1</t>
  </si>
  <si>
    <t>Consultancy Expenses</t>
  </si>
  <si>
    <t>Local Consultants Commission (Individuals)</t>
  </si>
  <si>
    <t>Sub Metro-2</t>
  </si>
  <si>
    <t>Sub Metro-3</t>
  </si>
  <si>
    <t>Sub Metro-4</t>
  </si>
  <si>
    <t>Sub Metro-5</t>
  </si>
  <si>
    <t>Sub Metro-6</t>
  </si>
  <si>
    <t>Finance</t>
  </si>
  <si>
    <t>Value Books</t>
  </si>
  <si>
    <t>Local Consultants Fees</t>
  </si>
  <si>
    <t>Education</t>
  </si>
  <si>
    <t>Sports, Recreational and Cultural Materials</t>
  </si>
  <si>
    <t>Repairs of Schools/Colleges</t>
  </si>
  <si>
    <t>Scholarship/Awards</t>
  </si>
  <si>
    <t>Buildings and Structures</t>
  </si>
  <si>
    <t xml:space="preserve">Other structures </t>
  </si>
  <si>
    <t>WIP - Toilets</t>
  </si>
  <si>
    <t>Special Services</t>
  </si>
  <si>
    <t>Official Celebrations</t>
  </si>
  <si>
    <t>Non Residential buildings</t>
  </si>
  <si>
    <t>WIP - School Buildings</t>
  </si>
  <si>
    <t>Health</t>
  </si>
  <si>
    <t>Medical Supplies</t>
  </si>
  <si>
    <t>Training Materials</t>
  </si>
  <si>
    <t>WIP - Health Centres</t>
  </si>
  <si>
    <t>Environmental</t>
  </si>
  <si>
    <t>Purchase of Petty Tools/Implements</t>
  </si>
  <si>
    <t>Sanitation Charges</t>
  </si>
  <si>
    <t>Fuel Allocation To Waste Management Department</t>
  </si>
  <si>
    <t>Maintenance of Public Sanitary Facilities</t>
  </si>
  <si>
    <t>Transport equipment</t>
  </si>
  <si>
    <t>Motor Bike, bicycles</t>
  </si>
  <si>
    <t>Agriculture</t>
  </si>
  <si>
    <t>Drugs</t>
  </si>
  <si>
    <t>Physical Planning</t>
  </si>
  <si>
    <t>Civic Numbering/Street Naming</t>
  </si>
  <si>
    <t>Comm. Dev't</t>
  </si>
  <si>
    <t>Social Welfare</t>
  </si>
  <si>
    <t>UNICEF</t>
  </si>
  <si>
    <t>Works</t>
  </si>
  <si>
    <t>WIP - Office Buildings</t>
  </si>
  <si>
    <t>Dwellings</t>
  </si>
  <si>
    <t>WIP - Bungalows/Flats</t>
  </si>
  <si>
    <t>Street Lights/Traffic Lights</t>
  </si>
  <si>
    <t>Markets</t>
  </si>
  <si>
    <t>WIP - Markets</t>
  </si>
  <si>
    <t>Budget</t>
  </si>
  <si>
    <t>Transport</t>
  </si>
  <si>
    <t>Diaster Mgt</t>
  </si>
  <si>
    <t>Urban Roads</t>
  </si>
  <si>
    <t>Roads, Driveways and Grounds</t>
  </si>
  <si>
    <t>Maintenance of Drains</t>
  </si>
  <si>
    <t>Other structures</t>
  </si>
  <si>
    <t>Drainage</t>
  </si>
  <si>
    <t>WIP-Urban Roads</t>
  </si>
  <si>
    <t>WIP-Drainage</t>
  </si>
  <si>
    <t>Human Resource</t>
  </si>
  <si>
    <t>Statistics</t>
  </si>
  <si>
    <t>Revenue Item</t>
  </si>
  <si>
    <t>Type</t>
  </si>
  <si>
    <t>Description</t>
  </si>
  <si>
    <t>GIFMIS Code</t>
  </si>
  <si>
    <t>Funding Source</t>
  </si>
  <si>
    <t>Grants</t>
  </si>
  <si>
    <t xml:space="preserve">Other Donors Support </t>
  </si>
  <si>
    <t>1311024</t>
  </si>
  <si>
    <t>Donor</t>
  </si>
  <si>
    <t>GOG-Decentralized Department</t>
  </si>
  <si>
    <t>Central Government-GOG Paid Salaries</t>
  </si>
  <si>
    <t>1331001</t>
  </si>
  <si>
    <t>District Assemblies Common Fund</t>
  </si>
  <si>
    <t>DACF -Assembly</t>
  </si>
  <si>
    <t>1331002</t>
  </si>
  <si>
    <t>DACF MP</t>
  </si>
  <si>
    <t>1331003</t>
  </si>
  <si>
    <t>Good and Services-Decentralized Departments</t>
  </si>
  <si>
    <t>1331009</t>
  </si>
  <si>
    <t>District Assemblies Common Fund-RFG</t>
  </si>
  <si>
    <t>District Development Facility</t>
  </si>
  <si>
    <t>1331011</t>
  </si>
  <si>
    <t>Ghana Secondary City Support Program</t>
  </si>
  <si>
    <t>UDG Transfer Capital Development Project</t>
  </si>
  <si>
    <t>1331012</t>
  </si>
  <si>
    <t>GSCSP</t>
  </si>
  <si>
    <t>Property Income</t>
  </si>
  <si>
    <t>Rates</t>
  </si>
  <si>
    <t>Property Rate</t>
  </si>
  <si>
    <t>1412002</t>
  </si>
  <si>
    <t>Royalties</t>
  </si>
  <si>
    <t>Stool Land Revenue</t>
  </si>
  <si>
    <t>1412003</t>
  </si>
  <si>
    <t>Development and Building Permit Forms</t>
  </si>
  <si>
    <t>1412004</t>
  </si>
  <si>
    <t>Communication Mast Permit</t>
  </si>
  <si>
    <t>1412009</t>
  </si>
  <si>
    <t xml:space="preserve">Land </t>
  </si>
  <si>
    <t>Ground Rent</t>
  </si>
  <si>
    <t>1415002</t>
  </si>
  <si>
    <t>Parks</t>
  </si>
  <si>
    <t>1415017</t>
  </si>
  <si>
    <t>Market and Stores Rental</t>
  </si>
  <si>
    <t>1415052</t>
  </si>
  <si>
    <t>Sales of Goods and Services</t>
  </si>
  <si>
    <t>Lincense</t>
  </si>
  <si>
    <t>Artisan</t>
  </si>
  <si>
    <t>14220011</t>
  </si>
  <si>
    <t>Herbalist License</t>
  </si>
  <si>
    <t>1422002</t>
  </si>
  <si>
    <t>Hawkers License</t>
  </si>
  <si>
    <t>1422003</t>
  </si>
  <si>
    <t>Resturants/Chop Bars/Caterers</t>
  </si>
  <si>
    <t>1422005</t>
  </si>
  <si>
    <t>Corn/Rice/Flour Miller</t>
  </si>
  <si>
    <t>1422006</t>
  </si>
  <si>
    <t>Bakers License</t>
  </si>
  <si>
    <t>1422009</t>
  </si>
  <si>
    <t>Sand and Stone Dealers License</t>
  </si>
  <si>
    <t>1422013</t>
  </si>
  <si>
    <t>Hotel Services</t>
  </si>
  <si>
    <t>1422017</t>
  </si>
  <si>
    <t>Pharmacy/Chemical Sellers</t>
  </si>
  <si>
    <t>1422018</t>
  </si>
  <si>
    <t>Timber Products</t>
  </si>
  <si>
    <t>1422019</t>
  </si>
  <si>
    <t>Canopy/Chairs/Bench</t>
  </si>
  <si>
    <t>1422022</t>
  </si>
  <si>
    <t>Communication Services</t>
  </si>
  <si>
    <t>1422023</t>
  </si>
  <si>
    <t>Pravite Educational Institutions</t>
  </si>
  <si>
    <t>1422024</t>
  </si>
  <si>
    <t>Pravite Health Facilities</t>
  </si>
  <si>
    <t>1422026</t>
  </si>
  <si>
    <t>Mobile Sale Van</t>
  </si>
  <si>
    <t>1422029</t>
  </si>
  <si>
    <t>Wheel Trucks</t>
  </si>
  <si>
    <t>1422031</t>
  </si>
  <si>
    <t>Akpeteshie/Spirit Sellers</t>
  </si>
  <si>
    <t>1422032</t>
  </si>
  <si>
    <t>Stores</t>
  </si>
  <si>
    <t>1422033</t>
  </si>
  <si>
    <t>Petrochemical Companies</t>
  </si>
  <si>
    <t>1422036</t>
  </si>
  <si>
    <t>Dress Makers/Tailors Services</t>
  </si>
  <si>
    <t>1422038</t>
  </si>
  <si>
    <t>Bill Boards/Outdoor Advert</t>
  </si>
  <si>
    <t>1422040</t>
  </si>
  <si>
    <t>Taxi Licences</t>
  </si>
  <si>
    <t>1422041</t>
  </si>
  <si>
    <t>Second Hand Clothing</t>
  </si>
  <si>
    <t>1422042</t>
  </si>
  <si>
    <t>Financial Institutions</t>
  </si>
  <si>
    <t>1422044</t>
  </si>
  <si>
    <t>Photographers and Video Operators</t>
  </si>
  <si>
    <t>1422047</t>
  </si>
  <si>
    <t>Machanics &amp; Repairers</t>
  </si>
  <si>
    <t>1422052</t>
  </si>
  <si>
    <t>Block And Contrete Products</t>
  </si>
  <si>
    <t>1422053</t>
  </si>
  <si>
    <t>Cleaning/ Laundry Services</t>
  </si>
  <si>
    <t>1422054</t>
  </si>
  <si>
    <t>Printing Services/Photocopy</t>
  </si>
  <si>
    <t>1422055</t>
  </si>
  <si>
    <t>Real Estate Agents</t>
  </si>
  <si>
    <t>1422062</t>
  </si>
  <si>
    <t>Media Houses Licence</t>
  </si>
  <si>
    <t>1422229</t>
  </si>
  <si>
    <t>Fees</t>
  </si>
  <si>
    <t>Market Tolls</t>
  </si>
  <si>
    <t>1423001</t>
  </si>
  <si>
    <t>Livestock/Kraals</t>
  </si>
  <si>
    <t>1423002</t>
  </si>
  <si>
    <t>Marriage Registration</t>
  </si>
  <si>
    <t>1423011</t>
  </si>
  <si>
    <t>Sanitary Facilities</t>
  </si>
  <si>
    <t>1423012</t>
  </si>
  <si>
    <t>Refuse Collection</t>
  </si>
  <si>
    <t>1423013</t>
  </si>
  <si>
    <t>Dislodging Fees</t>
  </si>
  <si>
    <t>1423014</t>
  </si>
  <si>
    <t>Business Registration</t>
  </si>
  <si>
    <t>1423078</t>
  </si>
  <si>
    <t>Issue of Certificates</t>
  </si>
  <si>
    <t>1423281</t>
  </si>
  <si>
    <t>Promotional Fee</t>
  </si>
  <si>
    <t>1423408</t>
  </si>
  <si>
    <t>1423490</t>
  </si>
  <si>
    <t>Tender Documents</t>
  </si>
  <si>
    <t>1423527</t>
  </si>
  <si>
    <t>Slaughter Fee's (Pravite)</t>
  </si>
  <si>
    <t>1423854</t>
  </si>
  <si>
    <t>Fines, Penalties, and Forfeits</t>
  </si>
  <si>
    <t>Fines</t>
  </si>
  <si>
    <t>Slaughter Fines</t>
  </si>
  <si>
    <t>1430006</t>
  </si>
  <si>
    <t>Lorry Park Fines</t>
  </si>
  <si>
    <t>1430007</t>
  </si>
  <si>
    <t>Penalty</t>
  </si>
  <si>
    <t>1430010</t>
  </si>
  <si>
    <t>Spot Fine</t>
  </si>
  <si>
    <t>1430016</t>
  </si>
  <si>
    <t xml:space="preserve"> STATEMENT OF CASH FLOW</t>
  </si>
  <si>
    <t>CASH FLOW FROM OPERATING ACTIVITIES</t>
  </si>
  <si>
    <t>Surplus/(Deficit) for the year</t>
  </si>
  <si>
    <t>Add non-cash items:</t>
  </si>
  <si>
    <t>Gain/Losses on Revaluation</t>
  </si>
  <si>
    <t>Impairment Loss</t>
  </si>
  <si>
    <t>Depreciation and Amortization</t>
  </si>
  <si>
    <t>Profit/Loss from disposals</t>
  </si>
  <si>
    <t>Increase/(Decrease) in provisions</t>
  </si>
  <si>
    <t>Non-cash fair value adjustments</t>
  </si>
  <si>
    <t>Other non-cash transactions</t>
  </si>
  <si>
    <t>Adjusted Surplus / Deficit</t>
  </si>
  <si>
    <t>Movement in Working Capital</t>
  </si>
  <si>
    <t>(Increase)/Decrease in Inventory</t>
  </si>
  <si>
    <t>(Increase)/Decrease in Receivables</t>
  </si>
  <si>
    <t>Increase/(Decrease) in Payables</t>
  </si>
  <si>
    <t>Increase/(Decrease) in Other Payables</t>
  </si>
  <si>
    <t>(Increase)/Decrease in Prepayment</t>
  </si>
  <si>
    <t>(Increase)/Decrease in Non-Financial Assets Held for Sale</t>
  </si>
  <si>
    <t>(Increase)/Decrease in Current Biological Assets</t>
  </si>
  <si>
    <t>Transfer of Unretained IGF</t>
  </si>
  <si>
    <t>Increase in Social Benefit Liabilities</t>
  </si>
  <si>
    <t>Interest Paid</t>
  </si>
  <si>
    <t>Net Cash Flow from Operating Activities</t>
  </si>
  <si>
    <t>CASH FLOW FROM INVESTING ACTIVITIES</t>
  </si>
  <si>
    <t>Disposal of Non-Financial Asset</t>
  </si>
  <si>
    <t>(Increase)/Decrease in Loans Receivables</t>
  </si>
  <si>
    <t>(Increase)/Decrease in Investment</t>
  </si>
  <si>
    <t>(Increase)/Decrease in Advances</t>
  </si>
  <si>
    <t>Acquisition of Non-Financial Asset</t>
  </si>
  <si>
    <t>Increase/(Decrease) in Derivatives</t>
  </si>
  <si>
    <t>Dividend Received</t>
  </si>
  <si>
    <t>Net cash flow from investing activities</t>
  </si>
  <si>
    <t>CASH FLOW FROM FINANCING ACTIVITIES</t>
  </si>
  <si>
    <t>Increase/(Decrease) in Domestic Borrowing</t>
  </si>
  <si>
    <t>Increase/(Decrease) in External Borrowing</t>
  </si>
  <si>
    <t>Dividend Paid</t>
  </si>
  <si>
    <t>Net cash flow from financing activities</t>
  </si>
  <si>
    <t>NET CHANGES IN CASH FLOW</t>
  </si>
  <si>
    <t>CASH AND CASH EQUIVALENT AT CLOSE</t>
  </si>
  <si>
    <t>STATEMENT OF CHANGES IN NET ASSETS</t>
  </si>
  <si>
    <t>NET WORTH</t>
  </si>
  <si>
    <t>Opening Bal</t>
  </si>
  <si>
    <t>Acumulated Surplus</t>
  </si>
  <si>
    <t>Add: Adjs</t>
  </si>
  <si>
    <t>Change in Acct Policy</t>
  </si>
  <si>
    <t>Error</t>
  </si>
  <si>
    <t>Other Adjustments</t>
  </si>
  <si>
    <t>Total</t>
  </si>
  <si>
    <t>Restated Acc Surplus</t>
  </si>
  <si>
    <t>Changes (Movement)</t>
  </si>
  <si>
    <t>Surplus for the year</t>
  </si>
  <si>
    <t>Closing Bal</t>
  </si>
  <si>
    <t>+</t>
  </si>
  <si>
    <t>STATEMENT OF COMPARISON OF BUDGET AND ACTUAL AMOUNTS</t>
  </si>
  <si>
    <t>ORIGINAL BUDGET</t>
  </si>
  <si>
    <t>SUPPLEMENTARY BUDGET</t>
  </si>
  <si>
    <t>FINAL BUDGET</t>
  </si>
  <si>
    <t>ACTUAL</t>
  </si>
  <si>
    <t>VARIANCE</t>
  </si>
  <si>
    <t>Miscellaneous Non tax revenue</t>
  </si>
  <si>
    <t>Total Revenue</t>
  </si>
  <si>
    <t>Grant in Cash</t>
  </si>
  <si>
    <t>GoG Subventions</t>
  </si>
  <si>
    <t>Other Grants</t>
  </si>
  <si>
    <t xml:space="preserve">COMPENSATION OF EMPLOYEES </t>
  </si>
  <si>
    <t>Establishment Position</t>
  </si>
  <si>
    <t>Non Establishment Position</t>
  </si>
  <si>
    <t>National Insurance Contribution</t>
  </si>
  <si>
    <t xml:space="preserve">Total COMPENSATION OF EMPLOYEES </t>
  </si>
  <si>
    <t xml:space="preserve">GOODS AND SERVICES </t>
  </si>
  <si>
    <t>General Cleaning</t>
  </si>
  <si>
    <t>Rentals and leases</t>
  </si>
  <si>
    <t>Training, Seminar and Conference</t>
  </si>
  <si>
    <t>Charges and Fees</t>
  </si>
  <si>
    <t>Emergency Services</t>
  </si>
  <si>
    <t>Insurance Premium</t>
  </si>
  <si>
    <t xml:space="preserve">Total GOODS AND SERVICES </t>
  </si>
  <si>
    <t>Non Residents</t>
  </si>
  <si>
    <t>Residents</t>
  </si>
  <si>
    <t>Total FINANCE COST</t>
  </si>
  <si>
    <t xml:space="preserve">Capital Transfers </t>
  </si>
  <si>
    <t xml:space="preserve">Donor Support C.P. - MSHAP </t>
  </si>
  <si>
    <t xml:space="preserve">MPs Capital Devpt. Program </t>
  </si>
  <si>
    <t>GoG Allocation to MMDA's</t>
  </si>
  <si>
    <t>DDF Capacity Building Grant for Cap</t>
  </si>
  <si>
    <t xml:space="preserve">Domestic Statutory Payment </t>
  </si>
  <si>
    <t>Donor Support C.P. - School Feeding, Ghana Secondary City</t>
  </si>
  <si>
    <t>Total Grants</t>
  </si>
  <si>
    <t xml:space="preserve">GOVERNMENT SUBSIDIES </t>
  </si>
  <si>
    <t>Petroleum</t>
  </si>
  <si>
    <t>Utility</t>
  </si>
  <si>
    <t>School Subsidy</t>
  </si>
  <si>
    <t>Fertilizer Subsidy</t>
  </si>
  <si>
    <t xml:space="preserve">Total GOVERNMENT SUBSIDIES </t>
  </si>
  <si>
    <t xml:space="preserve">Social assistance benefits </t>
  </si>
  <si>
    <t>Total SOCIAL BENEFITS</t>
  </si>
  <si>
    <t xml:space="preserve">SPECIALISED EXPENSES </t>
  </si>
  <si>
    <t>Insurance and compensation</t>
  </si>
  <si>
    <t>Professional fees</t>
  </si>
  <si>
    <t>Awards &amp; Rewards</t>
  </si>
  <si>
    <t>Scholarship &amp; Bursaries</t>
  </si>
  <si>
    <t>Special Operations</t>
  </si>
  <si>
    <t>Refuse Lifting Expenses</t>
  </si>
  <si>
    <t>Grants to Employees/Households</t>
  </si>
  <si>
    <t>Council Tax/Tax Refund</t>
  </si>
  <si>
    <t>Accreditation</t>
  </si>
  <si>
    <t>Dividend</t>
  </si>
  <si>
    <t xml:space="preserve">Total SPECIALISED EXPENSES </t>
  </si>
  <si>
    <t>CAPITAL EXPENDITURE</t>
  </si>
  <si>
    <t>Fixed asset</t>
  </si>
  <si>
    <t>Work In Progress</t>
  </si>
  <si>
    <t>Total CAPITAL EXPENDITURE</t>
  </si>
  <si>
    <t>Total EXPENDITURE</t>
  </si>
  <si>
    <t>NOTES TO THE ACCOUNTS</t>
  </si>
  <si>
    <t>SCHEDULES</t>
  </si>
  <si>
    <t>Cash Balance</t>
  </si>
  <si>
    <t>Awutu Senya East Municipal Sub CF (BOG)</t>
  </si>
  <si>
    <t>Awutu Senya East Municipal DACF (NIB)</t>
  </si>
  <si>
    <t>Awutu Senya East Municipal MP DACF (NIB)</t>
  </si>
  <si>
    <t>Awutu Senya East Municipal PLWD (NIB)</t>
  </si>
  <si>
    <t>Awutu Senya East Municipal MsHAP (GCB,Kasoa Main)</t>
  </si>
  <si>
    <t>Awutu Senya East Municipal CWSA (GCB,Kasoa Market)</t>
  </si>
  <si>
    <t>Awutu Senya East Municipal IGF (Ecobank,Kasoa)</t>
  </si>
  <si>
    <t>Awutu Senya East Municipal IGF (URBL,Kasoa)</t>
  </si>
  <si>
    <t>Awutu Senya East Municipal IGF (GCB,Kasoa)-Property Rate</t>
  </si>
  <si>
    <t>Cash on Hand</t>
  </si>
  <si>
    <t>Total Cash Balance</t>
  </si>
  <si>
    <t>Short Term Investments</t>
  </si>
  <si>
    <t>Domestic</t>
  </si>
  <si>
    <t>External</t>
  </si>
  <si>
    <t>Total Short Term Investments</t>
  </si>
  <si>
    <t>Total Cash and Cash Equivalent Balance</t>
  </si>
  <si>
    <t xml:space="preserve">Current Receivables </t>
  </si>
  <si>
    <t>Staff Advance</t>
  </si>
  <si>
    <t>Short Term Vehicle Advances</t>
  </si>
  <si>
    <t>Special Advances</t>
  </si>
  <si>
    <t>Salary Advances</t>
  </si>
  <si>
    <t>Short Term Housing Advance</t>
  </si>
  <si>
    <t>Total Staff Advance</t>
  </si>
  <si>
    <t>Accrued Income</t>
  </si>
  <si>
    <t>Exchange Transaction</t>
  </si>
  <si>
    <t>Non-Exchange Transactions</t>
  </si>
  <si>
    <t>Other Income</t>
  </si>
  <si>
    <t>Total Current Receivables</t>
  </si>
  <si>
    <t>Prepaid Expenses</t>
  </si>
  <si>
    <t>Mobilization Advance</t>
  </si>
  <si>
    <t>Non-Financial Assets Held for Sale</t>
  </si>
  <si>
    <t>Land</t>
  </si>
  <si>
    <t>Building and Structures</t>
  </si>
  <si>
    <t>Office Equipment, Furniture and Fittings</t>
  </si>
  <si>
    <t>ICT Equipment</t>
  </si>
  <si>
    <t>Other Machinery and Equipment</t>
  </si>
  <si>
    <t>Oil Rigs</t>
  </si>
  <si>
    <t>Military Asset, Weapons Systems</t>
  </si>
  <si>
    <t>Library Books</t>
  </si>
  <si>
    <t>Heritage and Cultural Asset</t>
  </si>
  <si>
    <t>Transport Equipment</t>
  </si>
  <si>
    <t>Biological Assets (Non-Agricultural Activities)</t>
  </si>
  <si>
    <t>Non Current Receivables</t>
  </si>
  <si>
    <t>Government On-lend Loans to Entities</t>
  </si>
  <si>
    <t>Government Loans to Private Entities</t>
  </si>
  <si>
    <t>Long Term Vehicle Advances</t>
  </si>
  <si>
    <t>Long Term Housing Advance</t>
  </si>
  <si>
    <t>Investment</t>
  </si>
  <si>
    <t>Equity Investment</t>
  </si>
  <si>
    <t>Non-Equity Investment</t>
  </si>
  <si>
    <t>Add:</t>
  </si>
  <si>
    <t>Gain</t>
  </si>
  <si>
    <t>Less Impairment (Loss)</t>
  </si>
  <si>
    <t>Buildings</t>
  </si>
  <si>
    <t>Work - In - Progress</t>
  </si>
  <si>
    <t>Goods and Services</t>
  </si>
  <si>
    <t>Capex</t>
  </si>
  <si>
    <t>Withholding</t>
  </si>
  <si>
    <t>Compensation</t>
  </si>
  <si>
    <t xml:space="preserve">Compensation Arrears          </t>
  </si>
  <si>
    <t>SSNIT (Tier 1)</t>
  </si>
  <si>
    <t>Tier 2 Pension</t>
  </si>
  <si>
    <t>PAYE</t>
  </si>
  <si>
    <t>Payment of 3rd Party Deductions</t>
  </si>
  <si>
    <t>Unpaid Subsidies</t>
  </si>
  <si>
    <t>Unpaid Specialised Expenses</t>
  </si>
  <si>
    <t>Unpaid Finance Cost</t>
  </si>
  <si>
    <t>Deferred Income</t>
  </si>
  <si>
    <t>Service Concession Liability</t>
  </si>
  <si>
    <t>Refund of Taxes, Fees and Fines</t>
  </si>
  <si>
    <t>Judgement Debt</t>
  </si>
  <si>
    <t>Short Term Trust Monies</t>
  </si>
  <si>
    <t>Public Entities</t>
  </si>
  <si>
    <t>Private Entities and Individuals</t>
  </si>
  <si>
    <t>Long-Term Trust Monies</t>
  </si>
  <si>
    <t>Derivatives (Current Liabilities)</t>
  </si>
  <si>
    <t>Forwards Contracts</t>
  </si>
  <si>
    <t>Options Contracts</t>
  </si>
  <si>
    <t>Swaps</t>
  </si>
  <si>
    <t>Futures Contracts</t>
  </si>
  <si>
    <t>Derivatives (Non-Current Liabilities)</t>
  </si>
  <si>
    <t>Short Term Post Employment Benefits Obligation</t>
  </si>
  <si>
    <t>Gratuity</t>
  </si>
  <si>
    <t>Pensions</t>
  </si>
  <si>
    <t>End-of-Service Benefits</t>
  </si>
  <si>
    <t>Long-Term Post Employment Benefits Obligation</t>
  </si>
  <si>
    <t>Domestic Borrowing</t>
  </si>
  <si>
    <t>External Borrowing</t>
  </si>
  <si>
    <t>Overdraft</t>
  </si>
  <si>
    <t>Provisions (Current)</t>
  </si>
  <si>
    <t>Loan Receivable</t>
  </si>
  <si>
    <t>Provisions (Non-Current)</t>
  </si>
  <si>
    <t>Social Benefits (Current Liability)</t>
  </si>
  <si>
    <t>Employer Social Benefits</t>
  </si>
  <si>
    <t>Social Security Benefits</t>
  </si>
  <si>
    <t>Social Assistance Benefits</t>
  </si>
  <si>
    <t>Social Benefits (Non-Current Liability)</t>
  </si>
  <si>
    <t xml:space="preserve">EXCHANGE TRANSACTION </t>
  </si>
  <si>
    <t xml:space="preserve">Total </t>
  </si>
  <si>
    <t xml:space="preserve">NON-EXCHANGE TRANSACTION </t>
  </si>
  <si>
    <t>Miscellaneous Non Tax revenue</t>
  </si>
  <si>
    <t>Total Non-Tax Revenue</t>
  </si>
  <si>
    <t>GRANT (Non-Exchange)</t>
  </si>
  <si>
    <t>GoG Subventions-Payroll</t>
  </si>
  <si>
    <t>GoG Subventions-Decentralised Goods &amp; Services</t>
  </si>
  <si>
    <t>District Assembly Common Fund (DACF)</t>
  </si>
  <si>
    <t>District Development Facility (DDF/DPAT)</t>
  </si>
  <si>
    <t>District Development Facility (DDF/RSD)</t>
  </si>
  <si>
    <t>MP Common Fund</t>
  </si>
  <si>
    <t>Multi Sectoral HIV/AIDS Project (M-SHAP)</t>
  </si>
  <si>
    <t>Ghana Secondary City Support Program (GSOP)</t>
  </si>
  <si>
    <t>Persons With Disability (PWD)</t>
  </si>
  <si>
    <t>Other Grants (UNICEF)</t>
  </si>
  <si>
    <t>Sub-Total</t>
  </si>
  <si>
    <t>Grant in Kind</t>
  </si>
  <si>
    <t>GoG Subvention</t>
  </si>
  <si>
    <t>Interest Income</t>
  </si>
  <si>
    <t>Income from other investing activities</t>
  </si>
  <si>
    <t>Summary Revenue</t>
  </si>
  <si>
    <t>Exchange Transactions</t>
  </si>
  <si>
    <t xml:space="preserve">Non-Tax </t>
  </si>
  <si>
    <t xml:space="preserve">Finance Income </t>
  </si>
  <si>
    <t>Non-Exchange</t>
  </si>
  <si>
    <t>Non-Tax</t>
  </si>
  <si>
    <t>COMPENSATION OF EMPLOYEES (EXPENDITURE)</t>
  </si>
  <si>
    <t xml:space="preserve">Total Expenditure </t>
  </si>
  <si>
    <t>GOODS AND SERVICES (EXPENDITURE)</t>
  </si>
  <si>
    <t>Total Expenditure</t>
  </si>
  <si>
    <t>FINANCE COST (EXPENDITURE)</t>
  </si>
  <si>
    <t>GOVERNMENT SUBSIDIES (EXPENDITURE)</t>
  </si>
  <si>
    <t>Schools Subsidy</t>
  </si>
  <si>
    <t>SOCIAL BENEFITS (EXPENDITURE)</t>
  </si>
  <si>
    <t>Social security benefits</t>
  </si>
  <si>
    <t>SPECIALISED EXPENSES (EXPENDITURE)</t>
  </si>
  <si>
    <t xml:space="preserve">Impairment </t>
  </si>
  <si>
    <t>Provision</t>
  </si>
  <si>
    <t>Exchange Difference</t>
  </si>
  <si>
    <t>Multi-Lateral</t>
  </si>
  <si>
    <t>Bilateral</t>
  </si>
  <si>
    <t>Commercial</t>
  </si>
  <si>
    <t>GRANT (EXPENDITURE)</t>
  </si>
  <si>
    <t>Foreign Grants</t>
  </si>
  <si>
    <t>International Organisations</t>
  </si>
  <si>
    <t>General Government</t>
  </si>
  <si>
    <t>NON-TAX RECEIPTS</t>
  </si>
  <si>
    <t>EXCHANGE TRANSACTION</t>
  </si>
  <si>
    <t>Sales of goods and services</t>
  </si>
  <si>
    <t>Total Receipt</t>
  </si>
  <si>
    <t>NON-EXCHANGE TRANSACTION</t>
  </si>
  <si>
    <t>Summary Receipts</t>
  </si>
  <si>
    <t>Finance Income</t>
  </si>
  <si>
    <t>Decentralised Transfers</t>
  </si>
  <si>
    <t>External Commercial Institution</t>
  </si>
  <si>
    <t>Domestic Commercial Institution</t>
  </si>
  <si>
    <t>DISPOSAL OF NON-FINANCIAL ASSETS</t>
  </si>
  <si>
    <t>Recovery of Loans</t>
  </si>
  <si>
    <t>Sale of Investment</t>
  </si>
  <si>
    <t>Recovery of Advances</t>
  </si>
  <si>
    <t>TRUST MONEY RECEIPTS</t>
  </si>
  <si>
    <t>PRIOR PERIOD RECEIVABLE RECEIPTS</t>
  </si>
  <si>
    <t>COMPENSATION OF EMPLOYEES (PAYMENTS)</t>
  </si>
  <si>
    <t>Total Payments</t>
  </si>
  <si>
    <t>GOODS AND SERVICES (PAYMENTS)</t>
  </si>
  <si>
    <t>Total Payment</t>
  </si>
  <si>
    <t>PAYMENTS FOR NON-FINANCIAL ASSETS</t>
  </si>
  <si>
    <t>FINANCE COST (PAYMENTS)</t>
  </si>
  <si>
    <t>GOVERNMENT SUBSIDIES (PAYMENTS)</t>
  </si>
  <si>
    <t>SOCIAL BENEFITS (PAYMENTS)</t>
  </si>
  <si>
    <t>SPECIALISED EXPENSES (PAYMENTS)</t>
  </si>
  <si>
    <t>TRUST MONEY PAYMENTS</t>
  </si>
  <si>
    <t>Total Loan Repayment</t>
  </si>
  <si>
    <t>ACQUISITION OF FINANCIAL ASSETS</t>
  </si>
  <si>
    <t>Issue of Loans</t>
  </si>
  <si>
    <t>Purchase of Investment</t>
  </si>
  <si>
    <t>Issue of Advances</t>
  </si>
  <si>
    <t>Goods &amp; Services</t>
  </si>
  <si>
    <t>CAPEX</t>
  </si>
  <si>
    <t>GRANT PAYMENTS (PAYMENTS)</t>
  </si>
  <si>
    <t>International Grants</t>
  </si>
  <si>
    <t>Unretained IGF to Consolidated Fund</t>
  </si>
  <si>
    <t>INVENTORY</t>
  </si>
  <si>
    <t>TRADE</t>
  </si>
  <si>
    <t>PRODUCTION MATERIALS</t>
  </si>
  <si>
    <t>PRINTED MATERIALS</t>
  </si>
  <si>
    <t>LOOSE TOOLS AND ACCESSORIES</t>
  </si>
  <si>
    <t>TOTAL</t>
  </si>
  <si>
    <t>OPENING BAL</t>
  </si>
  <si>
    <t>ADDITIONS</t>
  </si>
  <si>
    <t>CONSUMPTION</t>
  </si>
  <si>
    <t>Closing Bal (Current Period)</t>
  </si>
  <si>
    <t>Closing Bal (Previous Period)</t>
  </si>
  <si>
    <t>Current Biological Assets (Agricultural Activities)</t>
  </si>
  <si>
    <t>CURRENT</t>
  </si>
  <si>
    <t>ANIMAL</t>
  </si>
  <si>
    <t>PLANT</t>
  </si>
  <si>
    <t>Cost As At 2025</t>
  </si>
  <si>
    <t>Prior Year Adjustment</t>
  </si>
  <si>
    <t>Additions</t>
  </si>
  <si>
    <t>Disposals in The Year</t>
  </si>
  <si>
    <t>Impairment</t>
  </si>
  <si>
    <t>Fv/Cost As At</t>
  </si>
  <si>
    <t>Non-Current Biological Assets (Agricultural Activities)</t>
  </si>
  <si>
    <t>Service Concession Arrangement</t>
  </si>
  <si>
    <t>Transport Infrastructure and Equipment</t>
  </si>
  <si>
    <t>Building Infrastructure
 Assets</t>
  </si>
  <si>
    <t>ICT Infrastructure and Equipment</t>
  </si>
  <si>
    <t>Adjustment</t>
  </si>
  <si>
    <t>(Disposal)</t>
  </si>
  <si>
    <t>PROPERTY, PLANT AND EQUIPMENT</t>
  </si>
  <si>
    <t>Opening Bal.</t>
  </si>
  <si>
    <t>(Disposals/Transfers)</t>
  </si>
  <si>
    <t>Accu Dep B/F</t>
  </si>
  <si>
    <t>Depreciation for the year</t>
  </si>
  <si>
    <t>Depreciation on (Disposal)</t>
  </si>
  <si>
    <t>Net Book Value 31/12/2025(end)</t>
  </si>
  <si>
    <t>Net Book Value 31/12/2024(end)</t>
  </si>
  <si>
    <t>IMPAIRMENT</t>
  </si>
  <si>
    <t>Cash Generating Assets</t>
  </si>
  <si>
    <t>Non-cash Generating Assets</t>
  </si>
  <si>
    <t>INTANGIBLE ASSETS</t>
  </si>
  <si>
    <t>Internally Generated Asset</t>
  </si>
  <si>
    <t>Acquired Intangible Asset</t>
  </si>
  <si>
    <t>Acquisition costs</t>
  </si>
  <si>
    <t>As of 01/01/2025</t>
  </si>
  <si>
    <t>Less Disposals</t>
  </si>
  <si>
    <t>As of 31/12/2025</t>
  </si>
  <si>
    <t>Accumulated Amortization</t>
  </si>
  <si>
    <t>Depreciation and amortization</t>
  </si>
  <si>
    <t>Impairments</t>
  </si>
  <si>
    <t>Carrying amount as of 31/12/2025  (Current Period)</t>
  </si>
  <si>
    <t>Carrying amount as of 31/12/2024  (Previous Period)</t>
  </si>
  <si>
    <t>NON FINANCIAL ASSETS</t>
  </si>
  <si>
    <t>COST</t>
  </si>
  <si>
    <t>PRIOR</t>
  </si>
  <si>
    <t xml:space="preserve">COST </t>
  </si>
  <si>
    <t>COMPLETED</t>
  </si>
  <si>
    <t>ACQUISITIONS</t>
  </si>
  <si>
    <t>DISPOSALS</t>
  </si>
  <si>
    <t>USEFUL LIFE</t>
  </si>
  <si>
    <t>AS AT</t>
  </si>
  <si>
    <t>YEAR</t>
  </si>
  <si>
    <t>WIP</t>
  </si>
  <si>
    <t xml:space="preserve">IN THE </t>
  </si>
  <si>
    <t>IN THE</t>
  </si>
  <si>
    <t>ADJUSTMENT</t>
  </si>
  <si>
    <t>YEAR 2025</t>
  </si>
  <si>
    <t>i</t>
  </si>
  <si>
    <t>ii</t>
  </si>
  <si>
    <t>A=(i+ii)</t>
  </si>
  <si>
    <t>B</t>
  </si>
  <si>
    <t>C=(A+B)</t>
  </si>
  <si>
    <t>BUILDINGS AND STRUCTURES</t>
  </si>
  <si>
    <t>Bungalows/Flats</t>
  </si>
  <si>
    <t>Clinics and Community Health Facilities</t>
  </si>
  <si>
    <t>Office Buildings</t>
  </si>
  <si>
    <t>School Buildings</t>
  </si>
  <si>
    <t>Abattoir</t>
  </si>
  <si>
    <t>Police Post</t>
  </si>
  <si>
    <t xml:space="preserve">Research Facilities </t>
  </si>
  <si>
    <t>Lorry Station</t>
  </si>
  <si>
    <t>SUB-TOTAL</t>
  </si>
  <si>
    <t>OFFICE EQUIPMENT, FURNITURE AND FITTINGS</t>
  </si>
  <si>
    <t>Purchase of Furniture &amp; Fittings</t>
  </si>
  <si>
    <t>ICT EQUIPMENT</t>
  </si>
  <si>
    <t>INFRASTRUCTURE ASSETS</t>
  </si>
  <si>
    <t>Road Signals</t>
  </si>
  <si>
    <t>Electrical Equipment</t>
  </si>
  <si>
    <t xml:space="preserve">Drainage </t>
  </si>
  <si>
    <t xml:space="preserve">TRANSPORT EQUIPMENT </t>
  </si>
  <si>
    <t>Pick Ups</t>
  </si>
  <si>
    <t>Station Wagon(SUV)</t>
  </si>
  <si>
    <t>Trucks</t>
  </si>
  <si>
    <t>Motor Vehicle</t>
  </si>
  <si>
    <t>GRAND TOTAL</t>
  </si>
  <si>
    <t xml:space="preserve">Current Year </t>
  </si>
  <si>
    <t>Current Quarter</t>
  </si>
  <si>
    <t>Acc. Dep</t>
  </si>
  <si>
    <t xml:space="preserve">ADJUSTED </t>
  </si>
  <si>
    <t xml:space="preserve">DEPRECIATION </t>
  </si>
  <si>
    <t>ADJ ACC DEP</t>
  </si>
  <si>
    <t>Total Dep</t>
  </si>
  <si>
    <t>Depreciation</t>
  </si>
  <si>
    <t xml:space="preserve">Depreciation </t>
  </si>
  <si>
    <t>As At</t>
  </si>
  <si>
    <t>DEP</t>
  </si>
  <si>
    <t>On</t>
  </si>
  <si>
    <t>Loss</t>
  </si>
  <si>
    <t xml:space="preserve"> Expense</t>
  </si>
  <si>
    <t>Expense</t>
  </si>
  <si>
    <t>Disposal</t>
  </si>
  <si>
    <t>Reversal of</t>
  </si>
  <si>
    <t>E</t>
  </si>
  <si>
    <t>F</t>
  </si>
  <si>
    <t>G</t>
  </si>
  <si>
    <t>H=F+G</t>
  </si>
  <si>
    <t>I=(E+H)</t>
  </si>
  <si>
    <t xml:space="preserve"> Imp. Loss</t>
  </si>
  <si>
    <t>NET BOOK VALUE As At 31/12/2025 J=C-I GH¢</t>
  </si>
  <si>
    <t>Grand-Total</t>
  </si>
  <si>
    <t>12/31/2025</t>
  </si>
  <si>
    <t>INTERNALLY GENERATED</t>
  </si>
  <si>
    <t>Computer Software</t>
  </si>
  <si>
    <t>Patents</t>
  </si>
  <si>
    <t>Trademarks</t>
  </si>
  <si>
    <t>Copyrights</t>
  </si>
  <si>
    <t>ACQUIRED INTANGIBLE</t>
  </si>
  <si>
    <t>Goodwill</t>
  </si>
  <si>
    <t>Franchises</t>
  </si>
  <si>
    <t>NET BOOK VALUE As At 31/12/2024 J=C-I GH¢</t>
  </si>
  <si>
    <t>AWUTU SENYA EAST MUNICIPAL ASSEMBLY,KASOA</t>
  </si>
  <si>
    <t>Schedule 1 -  Cash and Cash Equivalents</t>
  </si>
  <si>
    <t>Analysis of Cash and Cash Equivalents</t>
  </si>
  <si>
    <t>2025</t>
  </si>
  <si>
    <t>2024</t>
  </si>
  <si>
    <t>Account Name</t>
  </si>
  <si>
    <t>Opening Balance</t>
  </si>
  <si>
    <t>Receipts</t>
  </si>
  <si>
    <t>Payments</t>
  </si>
  <si>
    <t>Closing Balance</t>
  </si>
  <si>
    <t>Balance</t>
  </si>
  <si>
    <t>(a) Ghana School Feeding Program</t>
  </si>
  <si>
    <t>(b) GSCSP(UDG)</t>
  </si>
  <si>
    <t>(c) CIDA(MAG)</t>
  </si>
  <si>
    <t>(d) DACF-RFG</t>
  </si>
  <si>
    <t>(e) GOG</t>
  </si>
  <si>
    <t>(f) COVID-19</t>
  </si>
  <si>
    <t>(g) UNICEF</t>
  </si>
  <si>
    <t>Total Cash and Cash Equivalent</t>
  </si>
  <si>
    <t>SCHEDULE OF  SUBVENTION RECEIVED AGAINST APPROPRIATION FOR THE PERIOD</t>
  </si>
  <si>
    <t>FOR THE YEAR ENDED NOVEMBER 30,2025</t>
  </si>
  <si>
    <t>Appropropriation Budget</t>
  </si>
  <si>
    <t>Supplementary Budget</t>
  </si>
  <si>
    <t>Revised Budget</t>
  </si>
  <si>
    <t>YTD Actual Receipts</t>
  </si>
  <si>
    <t>Annual Budget Balance</t>
  </si>
  <si>
    <t>Goods And Services</t>
  </si>
  <si>
    <t>Non Financial Asset</t>
  </si>
  <si>
    <t>SCHEDULE OF  INTERNALLY GENERATED FUND RECEIVED AGAINST APPROPRIATION FOR THE PERIOD</t>
  </si>
  <si>
    <t>FOR THE YEAR ENDED NOVEMBER 30, 2025</t>
  </si>
  <si>
    <t>Schedule 6 - Non-Tax Revenue</t>
  </si>
  <si>
    <t>YTD Actual Revenue</t>
  </si>
  <si>
    <t>Lands and Royalties</t>
  </si>
  <si>
    <t>Rents of Land, Buildings, Houses and Investment Incomes</t>
  </si>
  <si>
    <t>Licences</t>
  </si>
  <si>
    <t>FOR THE YEAR ENDED JUNE 30,2025</t>
  </si>
  <si>
    <t>Schedule 10 - Non-Tax Receipts</t>
  </si>
  <si>
    <t>Interest</t>
  </si>
  <si>
    <t>Schedule 5 -  Payables</t>
  </si>
  <si>
    <t>PAYABLES</t>
  </si>
  <si>
    <t>Bal b/f</t>
  </si>
  <si>
    <t>Additions for the Year</t>
  </si>
  <si>
    <t>Payments for the Year</t>
  </si>
  <si>
    <t>Bal c/d</t>
  </si>
  <si>
    <t>Goods and
 Services</t>
  </si>
  <si>
    <t>Subsidies</t>
  </si>
  <si>
    <t>Specialised Expenses</t>
  </si>
  <si>
    <t>Finance Cost</t>
  </si>
  <si>
    <t>SCHEDULE OF  GRANTS AND DONATIONS RECEIVED FOR THE PERIOD ENDED DECEMBER 31, 2025</t>
  </si>
  <si>
    <t>Schedule 7 - GRANT (Non-Exchange) Revenue</t>
  </si>
  <si>
    <t>GRANT IN CASH</t>
  </si>
  <si>
    <t>District Development Facility (DDF/DPAT)-Capacity</t>
  </si>
  <si>
    <t>MsHAP</t>
  </si>
  <si>
    <t>DONOR</t>
  </si>
  <si>
    <t>Donor 1</t>
  </si>
  <si>
    <t>Donor 2</t>
  </si>
  <si>
    <t>External Donors</t>
  </si>
  <si>
    <t>GRANT IN KIND</t>
  </si>
  <si>
    <t>Domestic Donors</t>
  </si>
  <si>
    <t>TOTAL GRANTS</t>
  </si>
  <si>
    <t>SCHEDULE OF  GRANTS AND DONATIONS RECEIVED FOR THE PERIOD ENDED DECEMBER 31,2025</t>
  </si>
  <si>
    <t>Schedule 11 - GRANT (Non-Exchange) Receipts</t>
  </si>
  <si>
    <t>Urban Development Grant (UDG)</t>
  </si>
  <si>
    <t>SCHEDULE OF  PAYMENTS AND ASSET BY FUND SOURCE FOR THE PERIOD</t>
  </si>
  <si>
    <t>Internally Generated Funds</t>
  </si>
  <si>
    <t>GoG Subventions
-Payroll</t>
  </si>
  <si>
    <t>GoG Subventions-
Decentralised Goods &amp; Services</t>
  </si>
  <si>
    <t>District Assembly 
Common Fund (DACF)</t>
  </si>
  <si>
    <t>District Development 
Facility (DDF/DPAT)</t>
  </si>
  <si>
    <t>MP Common 
Fund</t>
  </si>
  <si>
    <t>Ghana Secondary City
 Support Program (GSOP)</t>
  </si>
  <si>
    <t>Persons With 
Disability (PWD)</t>
  </si>
  <si>
    <t>Compensation Of Employees</t>
  </si>
  <si>
    <t>Government Subsidy</t>
  </si>
  <si>
    <t>EXPENDITURE BREAKDOWN</t>
  </si>
  <si>
    <t>Allowances</t>
  </si>
  <si>
    <t>SCHEDULE OF PAYMENTS AND ASSET AGAINST APPROPRIATION FOR THE PERIOD ENDED DECEMBER 31, 2025</t>
  </si>
  <si>
    <t>YTD Actual Payments</t>
  </si>
  <si>
    <t>Appropropriation Balance</t>
  </si>
  <si>
    <t xml:space="preserve"> Detailed Schedule for Receipts and Payments for 2025</t>
  </si>
  <si>
    <t>Actual</t>
  </si>
  <si>
    <t>Variance</t>
  </si>
  <si>
    <t>Central Government - GOG Paid Salaries</t>
  </si>
  <si>
    <t>DACF - Assembly</t>
  </si>
  <si>
    <t>1331002a</t>
  </si>
  <si>
    <t>DACF - PLWD</t>
  </si>
  <si>
    <t>1331002b</t>
  </si>
  <si>
    <t>DACF - MP</t>
  </si>
  <si>
    <t>Other Donors Support Transfers(MAG)</t>
  </si>
  <si>
    <t>Goods and Services- Decentralised Department</t>
  </si>
  <si>
    <t>DDF-Capacity Building Grant</t>
  </si>
  <si>
    <t>District Development Facility (DACF-RFG)</t>
  </si>
  <si>
    <t>UDG Transfer Capital Development Project/World Bank</t>
  </si>
  <si>
    <t>Mineral Royalties</t>
  </si>
  <si>
    <t>Concessions</t>
  </si>
  <si>
    <t>Building Plans/Permit</t>
  </si>
  <si>
    <t>Sub-total for Lands and Royalties</t>
  </si>
  <si>
    <t>Sub-total forRates</t>
  </si>
  <si>
    <t>Rent of Land - Buildings &amp; Houses and Investment</t>
  </si>
  <si>
    <t>Rent of Market Stalls/Stores</t>
  </si>
  <si>
    <t>Sub-total for Rent of Land - Buildings &amp; Houses and Investment</t>
  </si>
  <si>
    <t>Total for Property Income</t>
  </si>
  <si>
    <t>Herbalist Licence</t>
  </si>
  <si>
    <t>Hawkers Licence</t>
  </si>
  <si>
    <t>Chop Bar Resturants</t>
  </si>
  <si>
    <t>Corn/Rice/Flour Millers</t>
  </si>
  <si>
    <t xml:space="preserve">Bakers Licence </t>
  </si>
  <si>
    <t>Artisan/Self Employed</t>
  </si>
  <si>
    <t>Kiosk</t>
  </si>
  <si>
    <t>Mobile Sales Van</t>
  </si>
  <si>
    <t>Sub-total for Licences</t>
  </si>
  <si>
    <t>Registration of Contractors</t>
  </si>
  <si>
    <t>Marriage/Divorce Registartion</t>
  </si>
  <si>
    <t>Refuse Collection / Dustbin Clearance</t>
  </si>
  <si>
    <t xml:space="preserve">Dislodging </t>
  </si>
  <si>
    <t>Conservancy</t>
  </si>
  <si>
    <t>Registration of Business</t>
  </si>
  <si>
    <t>Sanitation Charges (Cesspit Emptying Services)</t>
  </si>
  <si>
    <t>Registration Fee's (Companies)</t>
  </si>
  <si>
    <t>Slaughter House</t>
  </si>
  <si>
    <t>Embossment/Promotions (Stickers)</t>
  </si>
  <si>
    <t>Sub-total for Fees</t>
  </si>
  <si>
    <t>Total for Sales of Goods and Services</t>
  </si>
  <si>
    <t>Miscellaneous Revenue</t>
  </si>
  <si>
    <t xml:space="preserve">Slaughter </t>
  </si>
  <si>
    <t>Lorry Park</t>
  </si>
  <si>
    <t>Penalties on Unauthorized Structures</t>
  </si>
  <si>
    <t>Spot Fines</t>
  </si>
  <si>
    <t>Total for Fines, Penalties, and Forfeits</t>
  </si>
  <si>
    <t>Total for Miscellaneous Non tax revenue</t>
  </si>
  <si>
    <t>Expenditure Item</t>
  </si>
  <si>
    <t>Compensation of Employee's</t>
  </si>
  <si>
    <t>Sub-total for Establishment Position</t>
  </si>
  <si>
    <t xml:space="preserve">Monthly Paid &amp; Casual Labour </t>
  </si>
  <si>
    <t>End of Service Benefit/Ex-gratia</t>
  </si>
  <si>
    <t>Sub-total for  Non-Establishment Position</t>
  </si>
  <si>
    <t>Overtime Allowances</t>
  </si>
  <si>
    <t>Special Allowance / Honorarium</t>
  </si>
  <si>
    <t xml:space="preserve">Sub-total for Other Allowances </t>
  </si>
  <si>
    <t>13% SSF Contribution</t>
  </si>
  <si>
    <t>Sub-total for National Insurance Contribution</t>
  </si>
  <si>
    <t>Use of Goods and Services</t>
  </si>
  <si>
    <t>Materials-Office Supplies</t>
  </si>
  <si>
    <t>Printed Materials &amp; Stationary</t>
  </si>
  <si>
    <t>Office Facilities,Supplies &amp; Accessories</t>
  </si>
  <si>
    <t>Construction Materials</t>
  </si>
  <si>
    <t>Specialised Stock(Value Books)</t>
  </si>
  <si>
    <t>Other Office Materials &amp; Consumables</t>
  </si>
  <si>
    <t>Teaching and Learning Materials</t>
  </si>
  <si>
    <t>Sports,Recreational &amp; Culture Materials</t>
  </si>
  <si>
    <t>Purchase of Petty Tools/Implements/Slaughter Slabs</t>
  </si>
  <si>
    <t>Value Books/Specialized Stock IGF</t>
  </si>
  <si>
    <t>Sub-total for Materials-Office Supplies</t>
  </si>
  <si>
    <t>Electricity Charges</t>
  </si>
  <si>
    <t>Telecommunication</t>
  </si>
  <si>
    <t>Sub-total for Utilities</t>
  </si>
  <si>
    <t>Cleaning Materials</t>
  </si>
  <si>
    <t>Contract Cleaning Service Charge</t>
  </si>
  <si>
    <t xml:space="preserve">Sub-total for General Cleaning </t>
  </si>
  <si>
    <t>Rental</t>
  </si>
  <si>
    <t>Office Accommodation</t>
  </si>
  <si>
    <t>Hotel Accommodation</t>
  </si>
  <si>
    <t>Sub-total for Rental</t>
  </si>
  <si>
    <t>Travel-Transport</t>
  </si>
  <si>
    <t>Maintenance &amp; Repairs - Officail Vehicle</t>
  </si>
  <si>
    <t>Other Travel &amp; Transportation</t>
  </si>
  <si>
    <t>Local Travel Cost</t>
  </si>
  <si>
    <t>Fuel Allocation to Waste Mgt. Department</t>
  </si>
  <si>
    <t>Sub-total for Travel -Transport</t>
  </si>
  <si>
    <t>Repairs - Maintenance</t>
  </si>
  <si>
    <t>Roads,Driveawys &amp; Grounds</t>
  </si>
  <si>
    <t>Repairs of Residential Building</t>
  </si>
  <si>
    <t>Repairs of Office Building</t>
  </si>
  <si>
    <t xml:space="preserve">Maintenance of General Equipment </t>
  </si>
  <si>
    <t>Markets/Lorry</t>
  </si>
  <si>
    <t>Sanitary Sites</t>
  </si>
  <si>
    <t>Sub-total for Repairs - Maintenace</t>
  </si>
  <si>
    <t>Training - Seminars - Conferences</t>
  </si>
  <si>
    <t>Visits,Conferences/Seminars (Local)</t>
  </si>
  <si>
    <t xml:space="preserve">Public Education &amp; Sensitization </t>
  </si>
  <si>
    <t xml:space="preserve">Sub-total Training - Seminars - Conferences </t>
  </si>
  <si>
    <t xml:space="preserve">Consulting Services </t>
  </si>
  <si>
    <t xml:space="preserve">Local Consulting Fees </t>
  </si>
  <si>
    <t>Local Consulting (Commission) Individual</t>
  </si>
  <si>
    <t>Sub-total for Consulting Services</t>
  </si>
  <si>
    <t xml:space="preserve">Special Services </t>
  </si>
  <si>
    <t xml:space="preserve">Official Celebrations </t>
  </si>
  <si>
    <t>Sub-total for Special Services</t>
  </si>
  <si>
    <t>Other Chargers - Fees</t>
  </si>
  <si>
    <t xml:space="preserve">Bank Chargers </t>
  </si>
  <si>
    <t>Sub-total for Other Charges - Fees</t>
  </si>
  <si>
    <t>Field Operation</t>
  </si>
  <si>
    <t>Emergency Works</t>
  </si>
  <si>
    <t>Sub-total for Emergency Services</t>
  </si>
  <si>
    <t>Insurance</t>
  </si>
  <si>
    <t>Insurance on Residential Accommodation</t>
  </si>
  <si>
    <t>Insurance on Office Accommodation</t>
  </si>
  <si>
    <t>Insurance on PPE</t>
  </si>
  <si>
    <t>Insurance on Vehicles</t>
  </si>
  <si>
    <t xml:space="preserve">Sub-total for Insurance </t>
  </si>
  <si>
    <t xml:space="preserve"> Goods and Services</t>
  </si>
  <si>
    <t xml:space="preserve">Employer Social Security in Cash </t>
  </si>
  <si>
    <t>Social Security benefits in cash</t>
  </si>
  <si>
    <t xml:space="preserve">Naational Health Insurance Scheme </t>
  </si>
  <si>
    <t xml:space="preserve">Employer Social Security - Cash </t>
  </si>
  <si>
    <t>Workman Compensation</t>
  </si>
  <si>
    <t>External Interest Cost</t>
  </si>
  <si>
    <t>External Statutory Payments Interest</t>
  </si>
  <si>
    <t xml:space="preserve">Domestic Interest Cost </t>
  </si>
  <si>
    <t>Internal Statutory Payments Interest</t>
  </si>
  <si>
    <t>Internal on Overdraft</t>
  </si>
  <si>
    <t xml:space="preserve">Subsidies </t>
  </si>
  <si>
    <t>Oil Subsidy</t>
  </si>
  <si>
    <t>Utility Subsidy</t>
  </si>
  <si>
    <t>Capitation Grant</t>
  </si>
  <si>
    <t>Schools Subsidy (BECE and SHS)</t>
  </si>
  <si>
    <t>Feeding Grants</t>
  </si>
  <si>
    <t xml:space="preserve">Fertilizer Subsidy </t>
  </si>
  <si>
    <t>Government Subsidies</t>
  </si>
  <si>
    <t>Other Expense</t>
  </si>
  <si>
    <t xml:space="preserve">General Expenses </t>
  </si>
  <si>
    <t xml:space="preserve">Rent of office building </t>
  </si>
  <si>
    <t>Refuse Lifting Expense</t>
  </si>
  <si>
    <t>Civic Numbering / Street Naming</t>
  </si>
  <si>
    <t>Sub-total for General Expenses</t>
  </si>
  <si>
    <t>Other Expenses</t>
  </si>
  <si>
    <t>Non-Financial Assets - Capital Expenditure</t>
  </si>
  <si>
    <t>Bungalows/Palace</t>
  </si>
  <si>
    <t>Sub-total for Dwellings</t>
  </si>
  <si>
    <t>Non Residential Buildings</t>
  </si>
  <si>
    <t xml:space="preserve">Office Buildings </t>
  </si>
  <si>
    <t xml:space="preserve">School Buildings </t>
  </si>
  <si>
    <t>Health Centres</t>
  </si>
  <si>
    <t>WIP- Office Building</t>
  </si>
  <si>
    <t>Sub-total for Non Residential Buildings</t>
  </si>
  <si>
    <t>Other Structures</t>
  </si>
  <si>
    <t>Toilets</t>
  </si>
  <si>
    <t xml:space="preserve">Markets </t>
  </si>
  <si>
    <t>Bridges</t>
  </si>
  <si>
    <t>Sub-total for Other Structure</t>
  </si>
  <si>
    <t>Transport - Equipment</t>
  </si>
  <si>
    <t>Vehicle</t>
  </si>
  <si>
    <t xml:space="preserve">Sub-total for Transport - Equipment </t>
  </si>
  <si>
    <t xml:space="preserve">Other Machinery - Equipment </t>
  </si>
  <si>
    <t xml:space="preserve">Other Capital Expenditure </t>
  </si>
  <si>
    <t>Computers and accessories</t>
  </si>
  <si>
    <t xml:space="preserve">Sub-total for Other Machinery - Equipment </t>
  </si>
  <si>
    <t xml:space="preserve">Electrical Networks </t>
  </si>
  <si>
    <t>Water System</t>
  </si>
  <si>
    <t xml:space="preserve">Sub-total for Infrastructure Assets </t>
  </si>
  <si>
    <t>Intangible Assets</t>
  </si>
  <si>
    <t>Sub-total-Intangible Assets</t>
  </si>
  <si>
    <t>Prepayment</t>
  </si>
  <si>
    <t>Payables</t>
  </si>
  <si>
    <t>Date</t>
  </si>
  <si>
    <t>Payee</t>
  </si>
  <si>
    <t>PV №</t>
  </si>
  <si>
    <t>CHQ №</t>
  </si>
  <si>
    <t>Journal</t>
  </si>
  <si>
    <t>GSFP</t>
  </si>
  <si>
    <t>MAG</t>
  </si>
  <si>
    <t>DACF-RFG</t>
  </si>
  <si>
    <t>GoG</t>
  </si>
  <si>
    <t>MP</t>
  </si>
  <si>
    <t>PLWD</t>
  </si>
  <si>
    <t>GCB</t>
  </si>
  <si>
    <t>Ecobank</t>
  </si>
  <si>
    <t>TIGER DIRECT</t>
  </si>
  <si>
    <t>01/01/2025</t>
  </si>
  <si>
    <t>GRA</t>
  </si>
  <si>
    <t>AIDOO AUTO WORKS</t>
  </si>
  <si>
    <t>02/01/2025</t>
  </si>
  <si>
    <t>BOHEQ COMPANY LIMITED</t>
  </si>
  <si>
    <t>03/01/2025</t>
  </si>
  <si>
    <t>MCD</t>
  </si>
  <si>
    <t>04/01/2025</t>
  </si>
  <si>
    <t>Deposit</t>
  </si>
  <si>
    <t>Printed Materials &amp; Stationery</t>
  </si>
  <si>
    <t xml:space="preserve">ENGY BUSINESS ENTERPRISE </t>
  </si>
  <si>
    <t>05/01/2025</t>
  </si>
  <si>
    <t>REVENUE MANAGEMENT SYSTEM</t>
  </si>
  <si>
    <t>06/01/2025</t>
  </si>
  <si>
    <t>CONTROLLER &amp;ACCOUNTANT GENERAL DEP</t>
  </si>
  <si>
    <t>07/01/2025</t>
  </si>
  <si>
    <t>Oil and Lubricants</t>
  </si>
  <si>
    <t>LINDA ASIMENG</t>
  </si>
  <si>
    <t>08/01/2025</t>
  </si>
  <si>
    <t>09/01/2025</t>
  </si>
  <si>
    <t>MCD/NAZARENE</t>
  </si>
  <si>
    <t>10/01/2025</t>
  </si>
  <si>
    <t>MBA MOSBEL LIMITED</t>
  </si>
  <si>
    <t>11/01/2025</t>
  </si>
  <si>
    <t>12/01/2025</t>
  </si>
  <si>
    <t>13/01/2025</t>
  </si>
  <si>
    <t>14/01/2025</t>
  </si>
  <si>
    <t>15/01/2025</t>
  </si>
  <si>
    <t>16/01/2025</t>
  </si>
  <si>
    <t>17/01/2025</t>
  </si>
  <si>
    <t>18/01/2025</t>
  </si>
  <si>
    <t>01/02/2025</t>
  </si>
  <si>
    <t>Seminars/Conferences/Meeting Exp</t>
  </si>
  <si>
    <t>02/02/2025</t>
  </si>
  <si>
    <t>AIDOO AUTO PARTS</t>
  </si>
  <si>
    <t>03/02/2025</t>
  </si>
  <si>
    <t>ENGY BUSINESS ENT</t>
  </si>
  <si>
    <t>04/02/2025</t>
  </si>
  <si>
    <t xml:space="preserve">Assembly Members Sitting Allce </t>
  </si>
  <si>
    <t>05/02/2025</t>
  </si>
  <si>
    <t>06/02/2025</t>
  </si>
  <si>
    <t>MCD/AMA BENYIWAH</t>
  </si>
  <si>
    <t>07/02/2025</t>
  </si>
  <si>
    <t>08/02/2025</t>
  </si>
  <si>
    <t>09/02/2025</t>
  </si>
  <si>
    <t>R-REGGIEDON COMPANY LIMITED</t>
  </si>
  <si>
    <t>10/02/2025</t>
  </si>
  <si>
    <t>MCD /NAZARENE DOWUONA</t>
  </si>
  <si>
    <t>11/02/2025</t>
  </si>
  <si>
    <t>12/02/2025</t>
  </si>
  <si>
    <t>MCD/NAZARENE DOWUONA</t>
  </si>
  <si>
    <t>13/02/2025</t>
  </si>
  <si>
    <t>14/02/2025</t>
  </si>
  <si>
    <t>MCD/MAVIS WILSON KUUBURO</t>
  </si>
  <si>
    <t>15/02/2025</t>
  </si>
  <si>
    <t>ECOBANK GHANA LIMITED</t>
  </si>
  <si>
    <t>16/02/2025</t>
  </si>
  <si>
    <t xml:space="preserve">SSNIT </t>
  </si>
  <si>
    <t xml:space="preserve">HEDGE PENSION </t>
  </si>
  <si>
    <t>17/02/2025</t>
  </si>
  <si>
    <t>Grand totals</t>
  </si>
  <si>
    <t/>
  </si>
  <si>
    <t>18/02/2025</t>
  </si>
  <si>
    <t>19/02/2025</t>
  </si>
  <si>
    <t>STREET LIGHTS</t>
  </si>
  <si>
    <t>MCD/GAWUGAH</t>
  </si>
  <si>
    <t>20/02/2025</t>
  </si>
  <si>
    <t>MCD/DAVID</t>
  </si>
  <si>
    <t>21/02/2025</t>
  </si>
  <si>
    <t>22/02/2025</t>
  </si>
  <si>
    <t>MCD/JACOB MENSAH -APPIAH</t>
  </si>
  <si>
    <t>23/02/2025</t>
  </si>
  <si>
    <t>24/02/2025</t>
  </si>
  <si>
    <t>MCD/GRACE</t>
  </si>
  <si>
    <t>25/02/2025</t>
  </si>
  <si>
    <t>26/02/2025</t>
  </si>
  <si>
    <t>CP ZONAL COUNCIL</t>
  </si>
  <si>
    <t>27/02/2025</t>
  </si>
  <si>
    <t>28/02/2025</t>
  </si>
  <si>
    <t xml:space="preserve">MCD /KAKRABA </t>
  </si>
  <si>
    <t>29/02/2025</t>
  </si>
  <si>
    <t>30/02/2025</t>
  </si>
  <si>
    <t>31/02/2025</t>
  </si>
  <si>
    <t>32/02/2025</t>
  </si>
  <si>
    <t>33/02/2025</t>
  </si>
  <si>
    <t>34/02/2025</t>
  </si>
  <si>
    <t xml:space="preserve">GRA </t>
  </si>
  <si>
    <t>35/02/2025</t>
  </si>
  <si>
    <t>01/03/2025</t>
  </si>
  <si>
    <t xml:space="preserve">MIGHTY AIR CONDITION </t>
  </si>
  <si>
    <t>02/03/2025</t>
  </si>
  <si>
    <t>RHYMOS CONSULT LIMITED</t>
  </si>
  <si>
    <t>03/03/2025</t>
  </si>
  <si>
    <t>04/03/2025</t>
  </si>
  <si>
    <t>FAST MEDICAL LAB &amp; SCAN</t>
  </si>
  <si>
    <t>05/03/2025</t>
  </si>
  <si>
    <t>MCD /NAZARENE</t>
  </si>
  <si>
    <t>06/03/2025</t>
  </si>
  <si>
    <t>07/03/2025</t>
  </si>
  <si>
    <t xml:space="preserve">MBA MOSBEL </t>
  </si>
  <si>
    <t>08/03/2025</t>
  </si>
  <si>
    <t>09/03/2025</t>
  </si>
  <si>
    <t>10/03/2025</t>
  </si>
  <si>
    <t>11/03/2025</t>
  </si>
  <si>
    <t>12/03/2025</t>
  </si>
  <si>
    <t>CAGD</t>
  </si>
  <si>
    <t>13/03/2025</t>
  </si>
  <si>
    <t>14/03/2025</t>
  </si>
  <si>
    <t>AWUTU TRADITIONAL COUNCIL</t>
  </si>
  <si>
    <t>15/03/2025</t>
  </si>
  <si>
    <t>OFAAKOR PALACE</t>
  </si>
  <si>
    <t>16/03/2025</t>
  </si>
  <si>
    <t>MCD/STEPHEN KAKRABA</t>
  </si>
  <si>
    <t>17/03/2025</t>
  </si>
  <si>
    <t>18/03/2025</t>
  </si>
  <si>
    <t>MCD/GIFTY AMENYA</t>
  </si>
  <si>
    <t>19/03/2025</t>
  </si>
  <si>
    <t>20/03/2025</t>
  </si>
  <si>
    <t>21/03/2025</t>
  </si>
  <si>
    <t>01/04/2025</t>
  </si>
  <si>
    <t>MORRIS/SEMEKOR</t>
  </si>
  <si>
    <t>ENGY BUSINESS ENTERPRISE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</si>
  <si>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</si>
  <si>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</si>
  <si>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</si>
  <si>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</si>
  <si>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</si>
  <si>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</si>
  <si>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</si>
  <si>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</si>
  <si>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MONASCO ENTERPRISE</t>
  </si>
  <si>
    <t>10/04/2025</t>
  </si>
  <si>
    <t>11/04/2025</t>
  </si>
  <si>
    <t>12/04/2025</t>
  </si>
  <si>
    <t>14/04/2025</t>
  </si>
  <si>
    <t>15/04/2025</t>
  </si>
  <si>
    <t>ABDUL AZIZ</t>
  </si>
  <si>
    <t>16/04/2025</t>
  </si>
  <si>
    <t>17/04/2025</t>
  </si>
  <si>
    <t>18/04/2025</t>
  </si>
  <si>
    <t>19/04/2025</t>
  </si>
  <si>
    <t>01/05/2025</t>
  </si>
  <si>
    <t>MBA MOSBEL</t>
  </si>
  <si>
    <t>02/05/2025</t>
  </si>
  <si>
    <t>CONTROLLER AND ACCOUNTANT GENERAL</t>
  </si>
  <si>
    <t>SEMEKOR/MORRIS</t>
  </si>
  <si>
    <t>03/05/2025</t>
  </si>
  <si>
    <t>CAGD/LINDA ASIMENG</t>
  </si>
  <si>
    <t>13/05/2025</t>
  </si>
  <si>
    <t>04/05/2025</t>
  </si>
  <si>
    <t>14/05/2025</t>
  </si>
  <si>
    <t>05/05/2025</t>
  </si>
  <si>
    <t>15/05/2025</t>
  </si>
  <si>
    <t>AKWELEY KAEMEBRE ZONAL COUNCIL</t>
  </si>
  <si>
    <t>06/05/2025</t>
  </si>
  <si>
    <t>07/05/2025</t>
  </si>
  <si>
    <t>16/05/2025</t>
  </si>
  <si>
    <t>AUTO WISE GARAGE</t>
  </si>
  <si>
    <t>08/05/2025</t>
  </si>
  <si>
    <t>09/05/2025</t>
  </si>
  <si>
    <t>10/05/2025</t>
  </si>
  <si>
    <t>19/05/2025</t>
  </si>
  <si>
    <t>VIVIAN TURKSON</t>
  </si>
  <si>
    <t>11/05/2025</t>
  </si>
  <si>
    <t>GHANA OIL COMPANY LIMITED</t>
  </si>
  <si>
    <t>12/05/2025</t>
  </si>
  <si>
    <t>12A/05/2025</t>
  </si>
  <si>
    <t>12B/05/2025</t>
  </si>
  <si>
    <t>12C/05/2025</t>
  </si>
  <si>
    <t>13A/05/2025</t>
  </si>
  <si>
    <t>13B/05/2025</t>
  </si>
  <si>
    <t>13C/05/2025</t>
  </si>
  <si>
    <t>13D/05/2025</t>
  </si>
  <si>
    <t>14A/05/2025</t>
  </si>
  <si>
    <t>14B/05/2025</t>
  </si>
  <si>
    <t>14C/05/2025</t>
  </si>
  <si>
    <t>15A/05/2025</t>
  </si>
  <si>
    <t>17/05/2025</t>
  </si>
  <si>
    <t>18/05/2025</t>
  </si>
  <si>
    <t>18A/05/2025</t>
  </si>
  <si>
    <t>MOTRAMA GHANA LIMITED</t>
  </si>
  <si>
    <t>20/05/2025</t>
  </si>
  <si>
    <t>20A/05/2025</t>
  </si>
  <si>
    <t>21/05/2025</t>
  </si>
  <si>
    <t>21A/05/2025</t>
  </si>
  <si>
    <t>22/05/2025</t>
  </si>
  <si>
    <t>22A/05/2025</t>
  </si>
  <si>
    <t>23/05/2025</t>
  </si>
  <si>
    <t>24/05/2025</t>
  </si>
  <si>
    <t>25/05/2025</t>
  </si>
  <si>
    <t>26/05/2025</t>
  </si>
  <si>
    <t>27/05/2025</t>
  </si>
  <si>
    <t>27A/05/2025</t>
  </si>
  <si>
    <t>p,</t>
  </si>
  <si>
    <t>28/05/2025</t>
  </si>
  <si>
    <t>28A/05/2025</t>
  </si>
  <si>
    <t>28B/05/2025</t>
  </si>
  <si>
    <t>28C/05/2025</t>
  </si>
  <si>
    <t>29/05/2025</t>
  </si>
  <si>
    <t>29A/05/2025</t>
  </si>
  <si>
    <t>29B/05/2025</t>
  </si>
  <si>
    <t>30/05/2025</t>
  </si>
  <si>
    <t>30A/05/2025</t>
  </si>
  <si>
    <t>31/05/2025</t>
  </si>
  <si>
    <t>32/05/2025</t>
  </si>
  <si>
    <t>33/05/2025</t>
  </si>
  <si>
    <t>33A/05/2025</t>
  </si>
  <si>
    <t>33B/05/2025</t>
  </si>
  <si>
    <t>33C/05/2025</t>
  </si>
  <si>
    <t>33D/05/2025</t>
  </si>
  <si>
    <t>34/05/2025</t>
  </si>
  <si>
    <t>35/05/2025</t>
  </si>
  <si>
    <t>35A/05/2025</t>
  </si>
  <si>
    <t>36/05/2025</t>
  </si>
  <si>
    <t>36A/05/2025</t>
  </si>
  <si>
    <t>36B/05/2025</t>
  </si>
  <si>
    <t>37/05/2025</t>
  </si>
  <si>
    <t>38/05/2025</t>
  </si>
  <si>
    <t>38A/05/2025</t>
  </si>
  <si>
    <t>38B/05/2025</t>
  </si>
  <si>
    <t>39/05/2025</t>
  </si>
  <si>
    <t>39A/05/2025</t>
  </si>
  <si>
    <t>39B/05/2025</t>
  </si>
  <si>
    <t>40/05/2025</t>
  </si>
  <si>
    <t>41/05/2025</t>
  </si>
  <si>
    <t>42/05/2025</t>
  </si>
  <si>
    <t>43/05/2025</t>
  </si>
  <si>
    <t>44/05/2025</t>
  </si>
  <si>
    <t>45/05/2025</t>
  </si>
  <si>
    <t>46/05/2025</t>
  </si>
  <si>
    <t>47/05/2025</t>
  </si>
  <si>
    <t>48/05/2025</t>
  </si>
  <si>
    <t>48A/05/2025</t>
  </si>
  <si>
    <t>48B/05/2025</t>
  </si>
  <si>
    <t>48C/05/2025</t>
  </si>
  <si>
    <t>48D/05/2025</t>
  </si>
  <si>
    <t>49/05/2025</t>
  </si>
  <si>
    <t>50/05/2025</t>
  </si>
  <si>
    <t>51/05/2025</t>
  </si>
  <si>
    <t>52/05/2025</t>
  </si>
  <si>
    <t>53/05/2025</t>
  </si>
  <si>
    <t>54/05/2025</t>
  </si>
  <si>
    <t>55/05/2025</t>
  </si>
  <si>
    <t>56/05/2025</t>
  </si>
  <si>
    <t>57/05/2025</t>
  </si>
  <si>
    <t>58/05/2025</t>
  </si>
  <si>
    <t>59/05/2025</t>
  </si>
  <si>
    <t>60/05/2025</t>
  </si>
  <si>
    <t>61/05/2025</t>
  </si>
  <si>
    <t>62/05/2025</t>
  </si>
  <si>
    <t>63/05/2025</t>
  </si>
  <si>
    <t>63/5/2025</t>
  </si>
  <si>
    <t>64/05/2025</t>
  </si>
  <si>
    <t>65/05/2025</t>
  </si>
  <si>
    <t>66/05/2025</t>
  </si>
  <si>
    <t>01/06/2025</t>
  </si>
  <si>
    <t>01A/06/2025</t>
  </si>
  <si>
    <t>02/06/2025</t>
  </si>
  <si>
    <t>03/06/2025</t>
  </si>
  <si>
    <t>Docado consultancy and construction ltd</t>
  </si>
  <si>
    <t>04/06/2025</t>
  </si>
  <si>
    <t>04A/06/2025</t>
  </si>
  <si>
    <t>04B/06/2025</t>
  </si>
  <si>
    <t>04C/06/2025</t>
  </si>
  <si>
    <t>04D/06/2025</t>
  </si>
  <si>
    <t>05/06/2025</t>
  </si>
  <si>
    <t>06/06/2025</t>
  </si>
  <si>
    <t>07/06/2025</t>
  </si>
  <si>
    <t>07A/06/2025</t>
  </si>
  <si>
    <t>07B/06/2025</t>
  </si>
  <si>
    <t>08/06/2025</t>
  </si>
  <si>
    <t>08A/06/2025</t>
  </si>
  <si>
    <t>R-REGGIEDON COMPANY LTD</t>
  </si>
  <si>
    <t>08B/06/2025</t>
  </si>
  <si>
    <t>09/06/2025</t>
  </si>
  <si>
    <t>09A/06/2025</t>
  </si>
  <si>
    <t>10/06/2025</t>
  </si>
  <si>
    <t>10A/06/2025</t>
  </si>
  <si>
    <t>10B/06/2025</t>
  </si>
  <si>
    <t>11/06/2025</t>
  </si>
  <si>
    <t>11A/06/2025</t>
  </si>
  <si>
    <t>12/06/2025</t>
  </si>
  <si>
    <t>12A/06/2025</t>
  </si>
  <si>
    <t>12B/06/2025</t>
  </si>
  <si>
    <t>12C/06/2025</t>
  </si>
  <si>
    <t>12D/06/2025</t>
  </si>
  <si>
    <t>12E/06/2025</t>
  </si>
  <si>
    <t>12F/06/2025</t>
  </si>
  <si>
    <t>12I/06/2025</t>
  </si>
  <si>
    <t>13/06/2025</t>
  </si>
  <si>
    <t>13A/06/2025</t>
  </si>
  <si>
    <t>13B/06/2025</t>
  </si>
  <si>
    <t>13C/06/2025</t>
  </si>
  <si>
    <t>13D/06/2025</t>
  </si>
  <si>
    <t>13E/06/2025</t>
  </si>
  <si>
    <t>13F/06/2025</t>
  </si>
  <si>
    <t>14/06/2025</t>
  </si>
  <si>
    <t>15/06/2025</t>
  </si>
  <si>
    <t>27/06/2025</t>
  </si>
  <si>
    <t>HONY OSCAR CONSTRUCTION VENTURES</t>
  </si>
  <si>
    <t>16/06/2025</t>
  </si>
  <si>
    <t>1B/06/2025</t>
  </si>
  <si>
    <t>1C/06/2025</t>
  </si>
  <si>
    <t>1D/06/2025</t>
  </si>
  <si>
    <t>2/06/2025</t>
  </si>
  <si>
    <t>31/01/2025</t>
  </si>
  <si>
    <t>Adminstration</t>
  </si>
  <si>
    <t>Planning Office</t>
  </si>
  <si>
    <t>Agric</t>
  </si>
  <si>
    <t>Environmental Health</t>
  </si>
  <si>
    <t>Works department</t>
  </si>
  <si>
    <t>Social welfare</t>
  </si>
  <si>
    <t>31/03/2025</t>
  </si>
  <si>
    <t>Municipal Director of Agric</t>
  </si>
  <si>
    <t>ASEMA/MAG/02/APRL/25</t>
  </si>
  <si>
    <t>swift</t>
  </si>
  <si>
    <t>scme/01/jan/2025</t>
  </si>
  <si>
    <t>scme/06/jan/2025</t>
  </si>
  <si>
    <t>scme/01/feb/2025</t>
  </si>
  <si>
    <t>scme/04/jan/2025</t>
  </si>
  <si>
    <t>scme/02/feb/2025</t>
  </si>
  <si>
    <t>scsc/01/mar/2025</t>
  </si>
  <si>
    <t>scsg/02/mar/2025</t>
  </si>
  <si>
    <t>ASEMA/SCME/03/APR/2025</t>
  </si>
  <si>
    <t>ASEMA/SC/01/APR/2025</t>
  </si>
  <si>
    <t>ASEMA/SCSG/02/JUN/25</t>
  </si>
  <si>
    <t>ASEMA/SCSG/01/JUN/25</t>
  </si>
  <si>
    <t>Mooshie limited</t>
  </si>
  <si>
    <t>sc/01/jan/2025</t>
  </si>
  <si>
    <t>ASEMA/SC/05/APR/2025</t>
  </si>
  <si>
    <t>Bea-newt limited</t>
  </si>
  <si>
    <t>ASEMA/SC/07/APR/2025</t>
  </si>
  <si>
    <t>ASEMA/SC/08/APR/2025</t>
  </si>
  <si>
    <t>18/06/2025</t>
  </si>
  <si>
    <t>ASEMA/SCS/01/JUN/25</t>
  </si>
  <si>
    <t>29/01/2025</t>
  </si>
  <si>
    <t>Memphis Metropolitant limited</t>
  </si>
  <si>
    <t>sc/04/jan/2025</t>
  </si>
  <si>
    <t>ASEMA/SC/03/APR/2025</t>
  </si>
  <si>
    <t>ASEMA/SC/06/APR/2025</t>
  </si>
  <si>
    <t>sc/02/jan/2025</t>
  </si>
  <si>
    <t>Beeken company ltd</t>
  </si>
  <si>
    <t>ddf/01/feb/2025</t>
  </si>
  <si>
    <t>Top Rage construction lmt</t>
  </si>
  <si>
    <t>rfg/001/feb/2025</t>
  </si>
  <si>
    <t xml:space="preserve">GOIL </t>
  </si>
  <si>
    <t>bank charges</t>
  </si>
  <si>
    <t>ASEMA-Transfer Out</t>
  </si>
  <si>
    <t>23/01/2025</t>
  </si>
  <si>
    <t>william k. Asiedu</t>
  </si>
  <si>
    <t>cf/04/12/24</t>
  </si>
  <si>
    <t>Gunu trading &amp; construction works</t>
  </si>
  <si>
    <t>mp/01/feb/2025</t>
  </si>
  <si>
    <t>mp/02/feb/2025</t>
  </si>
  <si>
    <t>ASEMA/MP/01/FEB/2025</t>
  </si>
  <si>
    <t>ASEMA/MP/02/FEB/2025</t>
  </si>
  <si>
    <t>Pwd/01/jan/2025</t>
  </si>
  <si>
    <t>20/01/2025</t>
  </si>
  <si>
    <t>Tiger Direct</t>
  </si>
  <si>
    <t>pwd/02/jan/2025</t>
  </si>
  <si>
    <t>ASEMA/SCME/01/JUL/2025</t>
  </si>
  <si>
    <t>ROC Group Ghana Ltd</t>
  </si>
  <si>
    <t>ASEMA/CF/02/JUL/2025</t>
  </si>
  <si>
    <t>ASEMA/CF/01/JUL/2025</t>
  </si>
  <si>
    <t>ASEMA/CF/03/JUL/2025</t>
  </si>
  <si>
    <t>NIB</t>
  </si>
  <si>
    <t>Stanok Enterprise</t>
  </si>
  <si>
    <t>ASEMA/CF/04/JUL/2025</t>
  </si>
  <si>
    <t>MCD/ABDEL HAFEZ BAGREY ABDULAI</t>
  </si>
  <si>
    <t>48/7/2025</t>
  </si>
  <si>
    <t>013203</t>
  </si>
  <si>
    <t>MCD/GORDON WALTER DOE</t>
  </si>
  <si>
    <t>05/7/2025</t>
  </si>
  <si>
    <t>000174</t>
  </si>
  <si>
    <t>MICHAEL EBO ALLOTEY</t>
  </si>
  <si>
    <t>06/07/2025</t>
  </si>
  <si>
    <t>000175</t>
  </si>
  <si>
    <t>11/7/2025</t>
  </si>
  <si>
    <t>000179</t>
  </si>
  <si>
    <t xml:space="preserve">MCD/ ABDEL HAFEZ BAGREY </t>
  </si>
  <si>
    <t>12/7/2025</t>
  </si>
  <si>
    <t>000183</t>
  </si>
  <si>
    <t>MCD/DOMINIC ADDAE</t>
  </si>
  <si>
    <t>63/7/2025</t>
  </si>
  <si>
    <t>013214</t>
  </si>
  <si>
    <t>MCD/DAVID KOFI AVUWORDA</t>
  </si>
  <si>
    <t>71/7/2025</t>
  </si>
  <si>
    <t>013223</t>
  </si>
  <si>
    <t>MCD/VINCENTIA DANDZO</t>
  </si>
  <si>
    <t>78/7/2025</t>
  </si>
  <si>
    <t>013226</t>
  </si>
  <si>
    <t>81/7/2025</t>
  </si>
  <si>
    <t>013229</t>
  </si>
  <si>
    <t>013230</t>
  </si>
  <si>
    <t>MCD/MARY NYAMEKYE ANKRAH</t>
  </si>
  <si>
    <t>22/7/2025</t>
  </si>
  <si>
    <t>01/7/2025</t>
  </si>
  <si>
    <t>000164</t>
  </si>
  <si>
    <t>000165</t>
  </si>
  <si>
    <t>MCD/AMA BENYIWAH QUANSAH</t>
  </si>
  <si>
    <t>16/7/2025</t>
  </si>
  <si>
    <t>000190</t>
  </si>
  <si>
    <t>PROSPECT GOODSPRING VENTURES</t>
  </si>
  <si>
    <t>14/07/2025</t>
  </si>
  <si>
    <t>000185</t>
  </si>
  <si>
    <t>14/7/2025</t>
  </si>
  <si>
    <t>000186</t>
  </si>
  <si>
    <t>04/07/2025</t>
  </si>
  <si>
    <t>MCD /DAVID KOFI AVUWORDA</t>
  </si>
  <si>
    <t>07/07/2025</t>
  </si>
  <si>
    <t>32/07/2025</t>
  </si>
  <si>
    <t>49/7/2025</t>
  </si>
  <si>
    <t>87/7/2025</t>
  </si>
  <si>
    <t>013237</t>
  </si>
  <si>
    <t xml:space="preserve">MCD/MAVIS WILSON </t>
  </si>
  <si>
    <t>67/07/2025</t>
  </si>
  <si>
    <t>013222</t>
  </si>
  <si>
    <t>MCD/MAVIS WILSON</t>
  </si>
  <si>
    <t>68/7/2025</t>
  </si>
  <si>
    <t>72/7/2025</t>
  </si>
  <si>
    <t>12/07/2025</t>
  </si>
  <si>
    <t>51/7/2025</t>
  </si>
  <si>
    <t>82/7/2025</t>
  </si>
  <si>
    <t>013231</t>
  </si>
  <si>
    <t>013233</t>
  </si>
  <si>
    <t>02/07/2025</t>
  </si>
  <si>
    <t>11/07/2025</t>
  </si>
  <si>
    <t>MCD/GAWUGAH BERNICE</t>
  </si>
  <si>
    <t>17/07/2025</t>
  </si>
  <si>
    <t>19/07/2025</t>
  </si>
  <si>
    <t>36/07/2025</t>
  </si>
  <si>
    <t>43/07/2025</t>
  </si>
  <si>
    <t>013198</t>
  </si>
  <si>
    <t>013199</t>
  </si>
  <si>
    <t>02/7/2025</t>
  </si>
  <si>
    <t>000167</t>
  </si>
  <si>
    <t>03/07/2025</t>
  </si>
  <si>
    <t>000168</t>
  </si>
  <si>
    <t>03/7/2025</t>
  </si>
  <si>
    <t>000170</t>
  </si>
  <si>
    <t>09/7/2025</t>
  </si>
  <si>
    <t>000178</t>
  </si>
  <si>
    <t>000180</t>
  </si>
  <si>
    <t>10/7/2025</t>
  </si>
  <si>
    <t>000181</t>
  </si>
  <si>
    <t>DAVID QUANSAH AUTO WORKS</t>
  </si>
  <si>
    <t>37/07/2025</t>
  </si>
  <si>
    <t>CHARLES MARANATHA AUTO MECHANIC</t>
  </si>
  <si>
    <t>07/7/2025</t>
  </si>
  <si>
    <t>000176</t>
  </si>
  <si>
    <t>000182</t>
  </si>
  <si>
    <t>AUTO WISE</t>
  </si>
  <si>
    <t>17/7/2025</t>
  </si>
  <si>
    <t>000191</t>
  </si>
  <si>
    <t>50/7/2025</t>
  </si>
  <si>
    <t>70/7/2025</t>
  </si>
  <si>
    <t>73/7/2025</t>
  </si>
  <si>
    <t>013225</t>
  </si>
  <si>
    <t>77/7/2025</t>
  </si>
  <si>
    <t>88/7/2025</t>
  </si>
  <si>
    <t>013238</t>
  </si>
  <si>
    <t>MCD/WISDOM YAW BADJESSAH</t>
  </si>
  <si>
    <t>25/7/2025</t>
  </si>
  <si>
    <t>74/7/2025</t>
  </si>
  <si>
    <t>75/7/2025</t>
  </si>
  <si>
    <t>MCD/RICHARD BRIGHT TAKYI</t>
  </si>
  <si>
    <t>76/7/2025</t>
  </si>
  <si>
    <t>MCD/GRACE ADWOA FORDJOUR</t>
  </si>
  <si>
    <t>79/7/2025</t>
  </si>
  <si>
    <t>85/7/2025</t>
  </si>
  <si>
    <t>013235</t>
  </si>
  <si>
    <t>86/7/2025</t>
  </si>
  <si>
    <t>013236</t>
  </si>
  <si>
    <t>20/7/2025</t>
  </si>
  <si>
    <t xml:space="preserve">MCD/EVANS </t>
  </si>
  <si>
    <t>08/7/2025</t>
  </si>
  <si>
    <t>52/07/2025</t>
  </si>
  <si>
    <t>52/7/2025</t>
  </si>
  <si>
    <t>013247</t>
  </si>
  <si>
    <t>53/07/2025</t>
  </si>
  <si>
    <t>53/7/2025</t>
  </si>
  <si>
    <t>013245</t>
  </si>
  <si>
    <t>69/7/2025</t>
  </si>
  <si>
    <t>MIGHTY AIR CONDITIONING SERVICES</t>
  </si>
  <si>
    <t>MCD/ABDUL RAHAM MOHAMMED DEMI</t>
  </si>
  <si>
    <t>10/07/2025</t>
  </si>
  <si>
    <t>MCD/JACOB MENSAH-APPIAH</t>
  </si>
  <si>
    <t>13/07/2025</t>
  </si>
  <si>
    <t>MCD/BLESS AFORVE</t>
  </si>
  <si>
    <t>16/07/2025</t>
  </si>
  <si>
    <t>18/07/2025</t>
  </si>
  <si>
    <t>MCD/AYISHETU AMADU</t>
  </si>
  <si>
    <t>23/07/2025</t>
  </si>
  <si>
    <t>26/7/2025</t>
  </si>
  <si>
    <t>28/7/2025</t>
  </si>
  <si>
    <t>29/7/2025</t>
  </si>
  <si>
    <t xml:space="preserve">MCD/EVELYN ARHIN </t>
  </si>
  <si>
    <t>30/7/2025</t>
  </si>
  <si>
    <t>13178</t>
  </si>
  <si>
    <t>MCD/ROLAND YAW ESSIEN</t>
  </si>
  <si>
    <t>31/7/2025</t>
  </si>
  <si>
    <t>31/07/2025</t>
  </si>
  <si>
    <t>MCD/GODSON MAWUTOR LODO</t>
  </si>
  <si>
    <t>35/07/2025</t>
  </si>
  <si>
    <t>38/07/2025</t>
  </si>
  <si>
    <t>38/7/2025</t>
  </si>
  <si>
    <t>013190</t>
  </si>
  <si>
    <t>MCD/KWAKU OWUSU ANTWI</t>
  </si>
  <si>
    <t>39/7/2025</t>
  </si>
  <si>
    <t>013192</t>
  </si>
  <si>
    <t>41/07/2025</t>
  </si>
  <si>
    <t>013195</t>
  </si>
  <si>
    <t>MCD/BEATRICE LARNYOH TRAORE</t>
  </si>
  <si>
    <t>42/7/2025</t>
  </si>
  <si>
    <t>013196</t>
  </si>
  <si>
    <t>013197</t>
  </si>
  <si>
    <t>45/07/2025</t>
  </si>
  <si>
    <t>013202</t>
  </si>
  <si>
    <t>45/7/2025</t>
  </si>
  <si>
    <t>013243</t>
  </si>
  <si>
    <t>46/7/2025</t>
  </si>
  <si>
    <t>013244</t>
  </si>
  <si>
    <t>54/07/2025</t>
  </si>
  <si>
    <t>55/7/2025</t>
  </si>
  <si>
    <t>013204</t>
  </si>
  <si>
    <t>013246</t>
  </si>
  <si>
    <t>59/7/2025</t>
  </si>
  <si>
    <t>013209</t>
  </si>
  <si>
    <t>60/7/2025</t>
  </si>
  <si>
    <t>013210</t>
  </si>
  <si>
    <t>61/7/2025</t>
  </si>
  <si>
    <t>013211</t>
  </si>
  <si>
    <t>62/7/2025</t>
  </si>
  <si>
    <t>013212</t>
  </si>
  <si>
    <t>64/7/2025</t>
  </si>
  <si>
    <t>013215</t>
  </si>
  <si>
    <t>013217</t>
  </si>
  <si>
    <t>65/7/2025</t>
  </si>
  <si>
    <t>013218</t>
  </si>
  <si>
    <t>013219</t>
  </si>
  <si>
    <t>66/7/2025</t>
  </si>
  <si>
    <t>013220</t>
  </si>
  <si>
    <t>013221</t>
  </si>
  <si>
    <t>MCD/MANASSEH KOFI EYRAM ANKU</t>
  </si>
  <si>
    <t>80/7/2025</t>
  </si>
  <si>
    <t>013227</t>
  </si>
  <si>
    <t>013228</t>
  </si>
  <si>
    <t>83/7/2025</t>
  </si>
  <si>
    <t>91/7/2025</t>
  </si>
  <si>
    <t>013241</t>
  </si>
  <si>
    <t>QUEL LOOK ENTERPRISE</t>
  </si>
  <si>
    <t>44/07/2025</t>
  </si>
  <si>
    <t>013200</t>
  </si>
  <si>
    <t>44/7/2025</t>
  </si>
  <si>
    <t>013201</t>
  </si>
  <si>
    <t>MCD/RASHIDA MUSAH</t>
  </si>
  <si>
    <t>40/7/2025</t>
  </si>
  <si>
    <t>013193</t>
  </si>
  <si>
    <t>013194</t>
  </si>
  <si>
    <t>89/7/2025</t>
  </si>
  <si>
    <t>013239</t>
  </si>
  <si>
    <t xml:space="preserve">DOCADO CONSULTANCY </t>
  </si>
  <si>
    <t>15/7/2025</t>
  </si>
  <si>
    <t>000188</t>
  </si>
  <si>
    <t>000189</t>
  </si>
  <si>
    <t>13/7/2025</t>
  </si>
  <si>
    <t>000184</t>
  </si>
  <si>
    <t>15/07/2025</t>
  </si>
  <si>
    <t>56/7/2025</t>
  </si>
  <si>
    <t>013206</t>
  </si>
  <si>
    <t>04/7/2025</t>
  </si>
  <si>
    <t>000172</t>
  </si>
  <si>
    <t>000173</t>
  </si>
  <si>
    <t>H &amp; A LAW CONSULT</t>
  </si>
  <si>
    <t>33/07/2025</t>
  </si>
  <si>
    <t>33/7/2025</t>
  </si>
  <si>
    <t>MCD/MAVIS WILSON/</t>
  </si>
  <si>
    <t>34/07/2025</t>
  </si>
  <si>
    <t>58/7/2025</t>
  </si>
  <si>
    <t>013208</t>
  </si>
  <si>
    <t>92/07/2025</t>
  </si>
  <si>
    <t>013095</t>
  </si>
  <si>
    <t>GHANA HEALTH SERVICE ASEMA</t>
  </si>
  <si>
    <t>000177</t>
  </si>
  <si>
    <t>84/7/2025</t>
  </si>
  <si>
    <t>013234</t>
  </si>
  <si>
    <t>MCD/MBA MOSBEL CONSTRUCTION LTD</t>
  </si>
  <si>
    <t>05/07/2025</t>
  </si>
  <si>
    <t>21/7/2025</t>
  </si>
  <si>
    <t>24/07/2025</t>
  </si>
  <si>
    <t>27/07/2025</t>
  </si>
  <si>
    <t>47/07/2025</t>
  </si>
  <si>
    <t>57/07/2025</t>
  </si>
  <si>
    <t>013207</t>
  </si>
  <si>
    <t>90/7/2025</t>
  </si>
  <si>
    <t>013240</t>
  </si>
  <si>
    <t>MBA MOSBEL CONSTRUCTION LTD</t>
  </si>
  <si>
    <t>01/8/2025</t>
  </si>
  <si>
    <t>02/8/2025</t>
  </si>
  <si>
    <t>MCD/HAFEZ</t>
  </si>
  <si>
    <t>03/8/2025</t>
  </si>
  <si>
    <t>13/08/2025</t>
  </si>
  <si>
    <t>04/8/2025</t>
  </si>
  <si>
    <t>05/8/2025</t>
  </si>
  <si>
    <t>14/08/2025</t>
  </si>
  <si>
    <t>06/8/2025</t>
  </si>
  <si>
    <t>07/8/2025</t>
  </si>
  <si>
    <t>MCD/KWEKU OWUSU ANTWI</t>
  </si>
  <si>
    <t>08/8/2025</t>
  </si>
  <si>
    <t>09/8/2025</t>
  </si>
  <si>
    <t xml:space="preserve">MUM KUCHE FAST FOOD </t>
  </si>
  <si>
    <t>10/8/2025</t>
  </si>
  <si>
    <t>11/8/2025</t>
  </si>
  <si>
    <t>12/8/2025</t>
  </si>
  <si>
    <t>MCD/GADO PERPETUAL</t>
  </si>
  <si>
    <t>13/8/2025</t>
  </si>
  <si>
    <t>MCD/AMOS EWUDZIE</t>
  </si>
  <si>
    <t>14/8/2025</t>
  </si>
  <si>
    <t>15/8/2025</t>
  </si>
  <si>
    <t>16/8/2025</t>
  </si>
  <si>
    <t>17/8/2025</t>
  </si>
  <si>
    <t>18/8/2025</t>
  </si>
  <si>
    <t>MCD/JOSEPH ABAKAH MENSAH</t>
  </si>
  <si>
    <t>19/8/2025</t>
  </si>
  <si>
    <t>20/8/2025</t>
  </si>
  <si>
    <t>21/8/2025</t>
  </si>
  <si>
    <t>22/8/2025</t>
  </si>
  <si>
    <t>23/8/2025</t>
  </si>
  <si>
    <t>24/8/2025</t>
  </si>
  <si>
    <t>25/8/2025</t>
  </si>
  <si>
    <t>26/8/2025</t>
  </si>
  <si>
    <t>27/8/2025</t>
  </si>
  <si>
    <t>28/8/2025</t>
  </si>
  <si>
    <t>29/8/2025</t>
  </si>
  <si>
    <t xml:space="preserve">AIDOO AUTO WORKS </t>
  </si>
  <si>
    <t>30/8/2025</t>
  </si>
  <si>
    <t>31/8/2025</t>
  </si>
  <si>
    <t>SSNIT</t>
  </si>
  <si>
    <t>32/8/2025</t>
  </si>
  <si>
    <t>JONES D.KWARTENG</t>
  </si>
  <si>
    <t>33/8/2025</t>
  </si>
  <si>
    <t>ZAKARIA YAHAYA</t>
  </si>
  <si>
    <t>ROBERT ATTAH ENTSIWAH</t>
  </si>
  <si>
    <t>KOFI YEBOAH ASIAMAH</t>
  </si>
  <si>
    <t>SHADRACK BOAKYE YIADOM</t>
  </si>
  <si>
    <t>FRANCIS OBENG -TWUMASI</t>
  </si>
  <si>
    <t xml:space="preserve">MUSTAPHA MOHAMMED </t>
  </si>
  <si>
    <t>FREDERICK K.ADASU</t>
  </si>
  <si>
    <t>ABDUL WAHAB ABDUL SHAFIU LARE</t>
  </si>
  <si>
    <t>KENNEDY ACHEAMPONG</t>
  </si>
  <si>
    <t>CHARLOTTE ABOAGYE</t>
  </si>
  <si>
    <t>MUSTAPHA OBOSU BAIDOO</t>
  </si>
  <si>
    <t>DANJUMA ABU SADAT</t>
  </si>
  <si>
    <t>OSCAR KASIM ARHIN</t>
  </si>
  <si>
    <t>MARIAMA DENNIS AHIAGBE</t>
  </si>
  <si>
    <t>NANA YAW NYARKOH</t>
  </si>
  <si>
    <t>ABDUL RAZAK TEYE</t>
  </si>
  <si>
    <t>DAUBURII ADAMS HABIIBULAH</t>
  </si>
  <si>
    <t>34/8/2025</t>
  </si>
  <si>
    <t>35/8/2025</t>
  </si>
  <si>
    <t>36/8/2025</t>
  </si>
  <si>
    <t>37/8/2025</t>
  </si>
  <si>
    <t>38/8/2025</t>
  </si>
  <si>
    <t>39/8/2025</t>
  </si>
  <si>
    <t>MAYOR ADVERTISING &amp;TRADING SERVICES</t>
  </si>
  <si>
    <t>40/8/2025</t>
  </si>
  <si>
    <t>41/8/2025</t>
  </si>
  <si>
    <t>42/8/2025</t>
  </si>
  <si>
    <t>MCD/SUZIE DEDE MENSAH</t>
  </si>
  <si>
    <t>43/8/2025</t>
  </si>
  <si>
    <t>20/08/2025</t>
  </si>
  <si>
    <t>44/8/2025</t>
  </si>
  <si>
    <t>45/8/2025</t>
  </si>
  <si>
    <t>21/08/2025</t>
  </si>
  <si>
    <t>ECOBANK</t>
  </si>
  <si>
    <t>46/8/2025</t>
  </si>
  <si>
    <t>HEDGE PENSIONS</t>
  </si>
  <si>
    <t>47/8/2025</t>
  </si>
  <si>
    <t>48/8/2025</t>
  </si>
  <si>
    <t>49/8/2025</t>
  </si>
  <si>
    <t>50/8/2025</t>
  </si>
  <si>
    <t>51/8/2025</t>
  </si>
  <si>
    <t>52/8/2025</t>
  </si>
  <si>
    <t>53/8/2025</t>
  </si>
  <si>
    <t>54/8/2025</t>
  </si>
  <si>
    <t>55/8/2025</t>
  </si>
  <si>
    <t>56/8/2025</t>
  </si>
  <si>
    <t>MCD/PHILIP ABOAGYE</t>
  </si>
  <si>
    <t>57/8/2025</t>
  </si>
  <si>
    <t>58/8/2025</t>
  </si>
  <si>
    <t>59/8/2025</t>
  </si>
  <si>
    <t>60/8/2025</t>
  </si>
  <si>
    <t>61/8/2025</t>
  </si>
  <si>
    <t>62/8/2025</t>
  </si>
  <si>
    <t>63/8/2025</t>
  </si>
  <si>
    <t>64/8/2025</t>
  </si>
  <si>
    <t>65/8/2025</t>
  </si>
  <si>
    <t>66/8/2025</t>
  </si>
  <si>
    <t>67/8/2025</t>
  </si>
  <si>
    <t>68/8/2025</t>
  </si>
  <si>
    <t>69/8/2025</t>
  </si>
  <si>
    <t>70/8/2025</t>
  </si>
  <si>
    <t>200.00</t>
  </si>
  <si>
    <t>700.00</t>
  </si>
  <si>
    <t>BOHEQ GHANA LIMITED</t>
  </si>
  <si>
    <t>71/8/2025</t>
  </si>
  <si>
    <t>7,158.78</t>
  </si>
  <si>
    <t>4,500.00</t>
  </si>
  <si>
    <t>72/8/2025</t>
  </si>
  <si>
    <t xml:space="preserve"> 3,800.00</t>
  </si>
  <si>
    <t>MCD/BEATRICE TRAORE</t>
  </si>
  <si>
    <t>73/8/2025</t>
  </si>
  <si>
    <t>9,094.60</t>
  </si>
  <si>
    <t>885.40</t>
  </si>
  <si>
    <t>74/8/2025</t>
  </si>
  <si>
    <t>7,546.86</t>
  </si>
  <si>
    <t>511.98</t>
  </si>
  <si>
    <t>75/8/2025</t>
  </si>
  <si>
    <t>130000</t>
  </si>
  <si>
    <t>76/8/2025</t>
  </si>
  <si>
    <t>25,000.00</t>
  </si>
  <si>
    <t>77/8/2025</t>
  </si>
  <si>
    <t>6,790.00</t>
  </si>
  <si>
    <t>210.00</t>
  </si>
  <si>
    <t>26/08/2025</t>
  </si>
  <si>
    <t xml:space="preserve">ADVANCED AUTO DIAGNOSTIC </t>
  </si>
  <si>
    <t>78/8/2025</t>
  </si>
  <si>
    <t>8,958.63</t>
  </si>
  <si>
    <t>1,452.75</t>
  </si>
  <si>
    <t>79/8/2025</t>
  </si>
  <si>
    <t>1312.84</t>
  </si>
  <si>
    <t>28/06/2025</t>
  </si>
  <si>
    <t>80/8/2025</t>
  </si>
  <si>
    <t>26103</t>
  </si>
  <si>
    <t>81/8/2025</t>
  </si>
  <si>
    <t>13376</t>
  </si>
  <si>
    <t>1408</t>
  </si>
  <si>
    <t>MCD/DANIEL MENSAH</t>
  </si>
  <si>
    <t>82/8/2025</t>
  </si>
  <si>
    <t>1500</t>
  </si>
  <si>
    <t>83/8/2025</t>
  </si>
  <si>
    <t>5080</t>
  </si>
  <si>
    <t>84/8/2025</t>
  </si>
  <si>
    <t>2700</t>
  </si>
  <si>
    <t>85/8/2025</t>
  </si>
  <si>
    <t>3000</t>
  </si>
  <si>
    <t>86/8/2025</t>
  </si>
  <si>
    <t>300</t>
  </si>
  <si>
    <t>87/8/2025</t>
  </si>
  <si>
    <t>2120</t>
  </si>
  <si>
    <t>88/8/2025</t>
  </si>
  <si>
    <t>1000</t>
  </si>
  <si>
    <t>89/8/2025</t>
  </si>
  <si>
    <t>2000</t>
  </si>
  <si>
    <t>90/8/2025</t>
  </si>
  <si>
    <t>91/8/2025</t>
  </si>
  <si>
    <t>2900</t>
  </si>
  <si>
    <t>92/8/2025</t>
  </si>
  <si>
    <t>18221</t>
  </si>
  <si>
    <t>2877</t>
  </si>
  <si>
    <t>93/8/2025</t>
  </si>
  <si>
    <t>15852.33</t>
  </si>
  <si>
    <t>2503</t>
  </si>
  <si>
    <t>94/8/2025</t>
  </si>
  <si>
    <t>00194</t>
  </si>
  <si>
    <t>400</t>
  </si>
  <si>
    <t>00195</t>
  </si>
  <si>
    <t>5225</t>
  </si>
  <si>
    <t>00196</t>
  </si>
  <si>
    <t>275</t>
  </si>
  <si>
    <t>00197</t>
  </si>
  <si>
    <t>10000.00</t>
  </si>
  <si>
    <t>00198</t>
  </si>
  <si>
    <t>12702.00</t>
  </si>
  <si>
    <t>00199</t>
  </si>
  <si>
    <t>Local consulting (Commission) Individual</t>
  </si>
  <si>
    <t>5040.00</t>
  </si>
  <si>
    <t>00200</t>
  </si>
  <si>
    <t>560.00</t>
  </si>
  <si>
    <t>7/8/2025</t>
  </si>
  <si>
    <t>00202</t>
  </si>
  <si>
    <t>9400.00</t>
  </si>
  <si>
    <t>00203</t>
  </si>
  <si>
    <t>600.00</t>
  </si>
  <si>
    <t>25/08/2025</t>
  </si>
  <si>
    <t>00204</t>
  </si>
  <si>
    <t>15000</t>
  </si>
  <si>
    <t>00207</t>
  </si>
  <si>
    <t>9980.75</t>
  </si>
  <si>
    <t>00208</t>
  </si>
  <si>
    <t>00209</t>
  </si>
  <si>
    <t>00210</t>
  </si>
  <si>
    <t>2427.75</t>
  </si>
  <si>
    <t>28/08/2025</t>
  </si>
  <si>
    <t>MCD/MORRIS JOE AMEDZRO</t>
  </si>
  <si>
    <t>00211</t>
  </si>
  <si>
    <t>13670.78</t>
  </si>
  <si>
    <t>00212</t>
  </si>
  <si>
    <t>1518.98</t>
  </si>
  <si>
    <t>00213</t>
  </si>
  <si>
    <t>4750.00</t>
  </si>
  <si>
    <t>12/08/2025</t>
  </si>
  <si>
    <t>00214</t>
  </si>
  <si>
    <t>5050.00</t>
  </si>
  <si>
    <t>ASEMA/SCSG/01/AUG/2025</t>
  </si>
  <si>
    <t>EFT</t>
  </si>
  <si>
    <t>ASEMA/CF/01/AUG/2025</t>
  </si>
  <si>
    <t>M-ONE 5 Ventures</t>
  </si>
  <si>
    <t>ASEMA/CF/02/AUG/2025</t>
  </si>
  <si>
    <t>ASEMA/CF/03/AUG/2025</t>
  </si>
  <si>
    <t>ASEMA/CF/04/AUG/2025</t>
  </si>
  <si>
    <t>ASEMA/CF/05/AUG/2025</t>
  </si>
  <si>
    <t>ASEMA/CF/06/AUG/2025</t>
  </si>
  <si>
    <t>GHANA EDUCATION SERVICE</t>
  </si>
  <si>
    <t>ASEMA/CF/07/AUG/2025</t>
  </si>
  <si>
    <t>ASEMA/PWD/01/AUG/2025</t>
  </si>
  <si>
    <t>ASEMA/CF/01/SEPT/2025</t>
  </si>
  <si>
    <t>MBA MOSBEL COMPANY LIMITED</t>
  </si>
  <si>
    <t>ASEMA/CF/09A/10/2025</t>
  </si>
  <si>
    <t>ASEMA/CF/02/SEPT/2025</t>
  </si>
  <si>
    <t>ASEMA/CF/03/SEPT/2025</t>
  </si>
  <si>
    <t>ASEMA EDUCATION SERVICE</t>
  </si>
  <si>
    <t>ASEMA/CF/04/SEPT/2025</t>
  </si>
  <si>
    <t>ASEMA HEALTH DIRECTORATE</t>
  </si>
  <si>
    <t>ASEMA/CF/05/SEPT/2025</t>
  </si>
  <si>
    <t>ASEMA/CF/06/SEPT/2025</t>
  </si>
  <si>
    <t>ASEMA/CF/07/SEPT/2025</t>
  </si>
  <si>
    <t>1938</t>
  </si>
  <si>
    <t>ASEMA/CF/08/SEPT/2025</t>
  </si>
  <si>
    <t>ASEMA/CF/09/SEPT/2025</t>
  </si>
  <si>
    <t>ASEMA/CF/10/SEPT/2025</t>
  </si>
  <si>
    <t>ASEMA/CF/11/SEPT/2025</t>
  </si>
  <si>
    <t>01/09/2025</t>
  </si>
  <si>
    <t>02/9/2025</t>
  </si>
  <si>
    <t xml:space="preserve">MCD/HAFEZ </t>
  </si>
  <si>
    <t>03/09/2025</t>
  </si>
  <si>
    <t>04/09/2025</t>
  </si>
  <si>
    <t>05/09/2025</t>
  </si>
  <si>
    <t>06/09/2025</t>
  </si>
  <si>
    <t>MCD/EVELYN ARHIN</t>
  </si>
  <si>
    <t>07/09/2025</t>
  </si>
  <si>
    <t>08/09/2025</t>
  </si>
  <si>
    <t>MCD/DAVID AVUWORDA</t>
  </si>
  <si>
    <t>09/09/2025</t>
  </si>
  <si>
    <t xml:space="preserve">MBA MOSBEL CONSTRUCTION 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</si>
  <si>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</si>
  <si>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</si>
  <si>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</si>
  <si>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</si>
  <si>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</si>
  <si>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</si>
  <si>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</si>
  <si>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</si>
  <si>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</si>
  <si>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</si>
  <si>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</si>
  <si>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MCD/OLIVIA NYARKO</t>
  </si>
  <si>
    <t>21/09/2025</t>
  </si>
  <si>
    <t>22/09/2025</t>
  </si>
  <si>
    <t>23/9/2025</t>
  </si>
  <si>
    <t>24/09/2025</t>
  </si>
  <si>
    <t>25/09/2025</t>
  </si>
  <si>
    <t>26/09/2025</t>
  </si>
  <si>
    <t>27/09/2025</t>
  </si>
  <si>
    <t>28/09/2025</t>
  </si>
  <si>
    <t>29/09/2025</t>
  </si>
  <si>
    <t>30/09/2025</t>
  </si>
  <si>
    <t>31/09/2025</t>
  </si>
  <si>
    <t>13408</t>
  </si>
  <si>
    <t>MCD/FREDERICK ADASU</t>
  </si>
  <si>
    <t>32/09/2025</t>
  </si>
  <si>
    <t>MCD/GLORIA ASANTE</t>
  </si>
  <si>
    <t>33/09/2025</t>
  </si>
  <si>
    <t>34/09/2025</t>
  </si>
  <si>
    <t>35/09/2025</t>
  </si>
  <si>
    <t>36/09/2025</t>
  </si>
  <si>
    <t>37/09/2025</t>
  </si>
  <si>
    <t>MUM KUCHE FAST FOOD</t>
  </si>
  <si>
    <t>38/09/2025</t>
  </si>
  <si>
    <t>39/09/2025</t>
  </si>
  <si>
    <t>40/09/2025</t>
  </si>
  <si>
    <t>41/09/2025</t>
  </si>
  <si>
    <t>MCD/PAA KWASI ASIEDU</t>
  </si>
  <si>
    <t>42/09/2025</t>
  </si>
  <si>
    <t>43/09/2025</t>
  </si>
  <si>
    <t>13423</t>
  </si>
  <si>
    <t>44/09/2025</t>
  </si>
  <si>
    <t>13424</t>
  </si>
  <si>
    <t>MCD/RICHARD TAKYI</t>
  </si>
  <si>
    <t>45/09/2025</t>
  </si>
  <si>
    <t>13425</t>
  </si>
  <si>
    <t>46/09/2025</t>
  </si>
  <si>
    <t>13426</t>
  </si>
  <si>
    <t>47/09/2025</t>
  </si>
  <si>
    <t>13427</t>
  </si>
  <si>
    <t>48/09/2025</t>
  </si>
  <si>
    <t>13428</t>
  </si>
  <si>
    <t>MCD/RITA ADJEI</t>
  </si>
  <si>
    <t>49/09/2025</t>
  </si>
  <si>
    <t>13429</t>
  </si>
  <si>
    <t>49/9/2025</t>
  </si>
  <si>
    <t>50/09/2025</t>
  </si>
  <si>
    <t>13431</t>
  </si>
  <si>
    <t>13432</t>
  </si>
  <si>
    <t>51/09/2025</t>
  </si>
  <si>
    <t>13433</t>
  </si>
  <si>
    <t>MCD/PRISCILLA DARKOAH</t>
  </si>
  <si>
    <t>52/09/2025</t>
  </si>
  <si>
    <t>13434</t>
  </si>
  <si>
    <t>53/09/2025</t>
  </si>
  <si>
    <t>13435</t>
  </si>
  <si>
    <t>54/09/2025</t>
  </si>
  <si>
    <t>13436</t>
  </si>
  <si>
    <t>EVOK ORGANISATION COMPANY</t>
  </si>
  <si>
    <t>55/09/2025</t>
  </si>
  <si>
    <t>13437</t>
  </si>
  <si>
    <t>13438</t>
  </si>
  <si>
    <t>56/09/2025</t>
  </si>
  <si>
    <t>13441</t>
  </si>
  <si>
    <t>13442</t>
  </si>
  <si>
    <t>CAGD /LINDA ASIMENG</t>
  </si>
  <si>
    <t>57/09/2025</t>
  </si>
  <si>
    <t>13443</t>
  </si>
  <si>
    <t>ECOBANK LIMIED</t>
  </si>
  <si>
    <t>58/09/2025</t>
  </si>
  <si>
    <t>13446</t>
  </si>
  <si>
    <t>HEDGE PENSION</t>
  </si>
  <si>
    <t>13447</t>
  </si>
  <si>
    <t>58/9/2025</t>
  </si>
  <si>
    <t>13448</t>
  </si>
  <si>
    <t>13449</t>
  </si>
  <si>
    <t>MCD/ING.EVAN OBENG AMOFA</t>
  </si>
  <si>
    <t>59/09/2025</t>
  </si>
  <si>
    <t>13450</t>
  </si>
  <si>
    <t>60/9/2025</t>
  </si>
  <si>
    <t>13451</t>
  </si>
  <si>
    <t>61/09/2025</t>
  </si>
  <si>
    <t>13452</t>
  </si>
  <si>
    <t>13453</t>
  </si>
  <si>
    <t>62/09/2025</t>
  </si>
  <si>
    <t>13454</t>
  </si>
  <si>
    <t>13455</t>
  </si>
  <si>
    <t>63/09/2025</t>
  </si>
  <si>
    <t>13456</t>
  </si>
  <si>
    <t>MCD/CLEMENT ADRAKPANYA</t>
  </si>
  <si>
    <t>64/09/2025</t>
  </si>
  <si>
    <t>13457</t>
  </si>
  <si>
    <t>65/09/2025</t>
  </si>
  <si>
    <t>13458</t>
  </si>
  <si>
    <t>66/09/2025</t>
  </si>
  <si>
    <t>13459</t>
  </si>
  <si>
    <t>67/09/2025</t>
  </si>
  <si>
    <t>13460</t>
  </si>
  <si>
    <t>68/09/2025</t>
  </si>
  <si>
    <t>13461</t>
  </si>
  <si>
    <t>69/09/2025</t>
  </si>
  <si>
    <t>13462</t>
  </si>
  <si>
    <t>70/09/2025</t>
  </si>
  <si>
    <t>13463</t>
  </si>
  <si>
    <t>71/09/2025</t>
  </si>
  <si>
    <t>13464</t>
  </si>
  <si>
    <t>72/09/2025</t>
  </si>
  <si>
    <t>13465</t>
  </si>
  <si>
    <t>73/09/2025</t>
  </si>
  <si>
    <t>13466</t>
  </si>
  <si>
    <t>74/09/2025</t>
  </si>
  <si>
    <t>13467</t>
  </si>
  <si>
    <t>75/09/2025</t>
  </si>
  <si>
    <t>13468</t>
  </si>
  <si>
    <t>76/09/2025</t>
  </si>
  <si>
    <t>13469</t>
  </si>
  <si>
    <t>000205</t>
  </si>
  <si>
    <t>02/09/2025</t>
  </si>
  <si>
    <t>000206</t>
  </si>
  <si>
    <t>000215</t>
  </si>
  <si>
    <t>000216</t>
  </si>
  <si>
    <t>000217</t>
  </si>
  <si>
    <t>03442</t>
  </si>
  <si>
    <t>31/10/2025</t>
  </si>
  <si>
    <t>30/10/2025</t>
  </si>
  <si>
    <t>ASEMA/CF/01/10/2025</t>
  </si>
  <si>
    <t>1947</t>
  </si>
  <si>
    <t>ASEMA/CF/03/10/2025</t>
  </si>
  <si>
    <t>1949</t>
  </si>
  <si>
    <t>15/10/2025</t>
  </si>
  <si>
    <t>ASEMA/CF/04/10/2025</t>
  </si>
  <si>
    <t>1950</t>
  </si>
  <si>
    <t>ASEMA/CF/09/10/2025</t>
  </si>
  <si>
    <t>1969</t>
  </si>
  <si>
    <t>1970</t>
  </si>
  <si>
    <t>EVELYN DZIGBORDI PAHA</t>
  </si>
  <si>
    <t>ASEMA/CF/02/10/2025</t>
  </si>
  <si>
    <t>1948</t>
  </si>
  <si>
    <t>20/10/2025</t>
  </si>
  <si>
    <t>ASEMA/CF/07/10/2025</t>
  </si>
  <si>
    <t>1953/65</t>
  </si>
  <si>
    <t>16/10/2025</t>
  </si>
  <si>
    <t>ZOOMLION GHANA LIMITED</t>
  </si>
  <si>
    <t>ASEMA/CF/05/10/2025</t>
  </si>
  <si>
    <t>1951</t>
  </si>
  <si>
    <t>ASEMA/CF/06/10/2025</t>
  </si>
  <si>
    <t>1952</t>
  </si>
  <si>
    <t>ASEMA/CF/08/10/2025</t>
  </si>
  <si>
    <t>1966</t>
  </si>
  <si>
    <t>24/10/2025</t>
  </si>
  <si>
    <t>1967</t>
  </si>
  <si>
    <t>CF/04/12/24</t>
  </si>
  <si>
    <t>1904</t>
  </si>
  <si>
    <t xml:space="preserve">CAGD </t>
  </si>
  <si>
    <t>218</t>
  </si>
  <si>
    <t>14/10/2025</t>
  </si>
  <si>
    <t>219</t>
  </si>
  <si>
    <t>221</t>
  </si>
  <si>
    <t>222</t>
  </si>
  <si>
    <t>223</t>
  </si>
  <si>
    <t>13470</t>
  </si>
  <si>
    <t>13471</t>
  </si>
  <si>
    <t>13472</t>
  </si>
  <si>
    <t>13474</t>
  </si>
  <si>
    <t>13/10/2025</t>
  </si>
  <si>
    <t>13475</t>
  </si>
  <si>
    <t>13476</t>
  </si>
  <si>
    <t>13477</t>
  </si>
  <si>
    <t>13478</t>
  </si>
  <si>
    <t>13479</t>
  </si>
  <si>
    <t>17/10/2025</t>
  </si>
  <si>
    <t>13480</t>
  </si>
  <si>
    <t>13481</t>
  </si>
  <si>
    <t>13482</t>
  </si>
  <si>
    <t>13483</t>
  </si>
  <si>
    <t>13484</t>
  </si>
  <si>
    <t>13485</t>
  </si>
  <si>
    <t>18/10/2025</t>
  </si>
  <si>
    <t>13486</t>
  </si>
  <si>
    <t>13487</t>
  </si>
  <si>
    <t>19/10/2025</t>
  </si>
  <si>
    <t>13488</t>
  </si>
  <si>
    <t>13489</t>
  </si>
  <si>
    <t>13490</t>
  </si>
  <si>
    <t>13491</t>
  </si>
  <si>
    <t>21/10/2025</t>
  </si>
  <si>
    <t>22/10/2025</t>
  </si>
  <si>
    <t>23/10/2025</t>
  </si>
  <si>
    <t>13492</t>
  </si>
  <si>
    <t>25/10/2025</t>
  </si>
  <si>
    <t>26/10/2025</t>
  </si>
  <si>
    <t>13493</t>
  </si>
  <si>
    <t>30/11/2025</t>
  </si>
  <si>
    <t>ASEMA/MP/01/SEPT/2025</t>
  </si>
  <si>
    <t>449</t>
  </si>
  <si>
    <t>ASEMA/PWD/01/NOV/2025</t>
  </si>
  <si>
    <t>ASEMA/PWD/01B/NOV/2025</t>
  </si>
  <si>
    <t>ASEMA/PWD/02/NOV/2025</t>
  </si>
  <si>
    <t>ASEMA/PWD/03/NOV/2025</t>
  </si>
  <si>
    <t>ASEMA/PWD/04/NOV/2025</t>
  </si>
  <si>
    <t>ASEMA/PWD/05/NOV/2025</t>
  </si>
  <si>
    <t>24/11/2025</t>
  </si>
  <si>
    <t>ASEMA/PWD/08/NOV/2025</t>
  </si>
  <si>
    <t>ASEMA/PWD/09/NOV/2025</t>
  </si>
  <si>
    <t>25/11/2025</t>
  </si>
  <si>
    <t>EVOK ORGANISATION LIMITED</t>
  </si>
  <si>
    <t>ASEMA/PWD/10/NOV/2025</t>
  </si>
  <si>
    <t>31/11/2025</t>
  </si>
  <si>
    <t>ASEMA/CF/01/NOV/2025</t>
  </si>
  <si>
    <t>1971</t>
  </si>
  <si>
    <t>1973</t>
  </si>
  <si>
    <t>ASEMA/CF/02/NOV/2025</t>
  </si>
  <si>
    <t>1974</t>
  </si>
  <si>
    <t>1975</t>
  </si>
  <si>
    <t>ASEMA/CF/03/NOV/2025</t>
  </si>
  <si>
    <t>1976</t>
  </si>
  <si>
    <t>1977</t>
  </si>
  <si>
    <t>ASEMA/CF/04/NOV/2025</t>
  </si>
  <si>
    <t>ASEMA/CF/05/NOV/2025</t>
  </si>
  <si>
    <t>1979</t>
  </si>
  <si>
    <t>1980</t>
  </si>
  <si>
    <t>ASEMA/CF/06/NOV/2025</t>
  </si>
  <si>
    <t>1981</t>
  </si>
  <si>
    <t>1982</t>
  </si>
  <si>
    <t>ASEMA/CF/07/NOV/2025</t>
  </si>
  <si>
    <t>1983</t>
  </si>
  <si>
    <t>1984</t>
  </si>
  <si>
    <t>ASEMA/CF/08/NOV/2025</t>
  </si>
  <si>
    <t>1985</t>
  </si>
  <si>
    <t>14/11/2025</t>
  </si>
  <si>
    <t>ASEMA/CF/09/NOV/2025</t>
  </si>
  <si>
    <t>1988</t>
  </si>
  <si>
    <t>1989</t>
  </si>
  <si>
    <t>21/11/2025</t>
  </si>
  <si>
    <t>ASEMA/CF/11A/NOV/2025</t>
  </si>
  <si>
    <t>1992</t>
  </si>
  <si>
    <t>1994</t>
  </si>
  <si>
    <t>ASEMA/CF/11B/NOV/2025</t>
  </si>
  <si>
    <t>1993</t>
  </si>
  <si>
    <t>ASEMA/CF/12/NOV/2025</t>
  </si>
  <si>
    <t>1995</t>
  </si>
  <si>
    <t>TRANSFER OUT /NALAG</t>
  </si>
  <si>
    <t>TRANSFER OUT/ASEMA HIV /AIDS</t>
  </si>
  <si>
    <t>01/11/2025</t>
  </si>
  <si>
    <t>02/11/2025</t>
  </si>
  <si>
    <t>03/11/2025</t>
  </si>
  <si>
    <t>MCD/ABDEL HAFEZ</t>
  </si>
  <si>
    <t>04/11/2025</t>
  </si>
  <si>
    <t>05/11/2025</t>
  </si>
  <si>
    <t>06/11/2025</t>
  </si>
  <si>
    <t>G.R.A</t>
  </si>
  <si>
    <t>07/11/2025</t>
  </si>
  <si>
    <t>MCD/DAVID AWUWORDA</t>
  </si>
  <si>
    <t>08/11/2025</t>
  </si>
  <si>
    <t>09/11/2025</t>
  </si>
  <si>
    <t>10/11/2025</t>
  </si>
  <si>
    <t>MCD/BEATRICE LARNYOH</t>
  </si>
  <si>
    <t>11/11/2025</t>
  </si>
  <si>
    <t>18/11/2025</t>
  </si>
  <si>
    <t>ABREFA GABRIEL AGYEI</t>
  </si>
  <si>
    <t>12/11/2025</t>
  </si>
  <si>
    <t>13/11/2025</t>
  </si>
  <si>
    <t>15/11/2025</t>
  </si>
  <si>
    <t>16/11/2025</t>
  </si>
  <si>
    <t>17/11/2025</t>
  </si>
  <si>
    <t>20/11/2025</t>
  </si>
  <si>
    <t>22/11/2025</t>
  </si>
  <si>
    <t>23/11/2025</t>
  </si>
  <si>
    <t>26/11/2025</t>
  </si>
  <si>
    <t xml:space="preserve">MCD/MAVIS </t>
  </si>
  <si>
    <t>27/11/2025</t>
  </si>
  <si>
    <t xml:space="preserve">MCD/ALEXANDER OFOSU </t>
  </si>
  <si>
    <t>28/11/2025</t>
  </si>
  <si>
    <t>29/11/2025</t>
  </si>
  <si>
    <t>32/11/2025</t>
  </si>
  <si>
    <t>33/11/2025</t>
  </si>
  <si>
    <t>SEMEKOR ESSAH</t>
  </si>
  <si>
    <t>34/11/2025</t>
  </si>
  <si>
    <t>35/11/2025</t>
  </si>
  <si>
    <t>MORRIS AMEDZRO</t>
  </si>
  <si>
    <t>36/11/2025</t>
  </si>
  <si>
    <t>37/11/2025</t>
  </si>
  <si>
    <t>38/11/2025</t>
  </si>
  <si>
    <t>49/11/2025</t>
  </si>
  <si>
    <t xml:space="preserve">MCD/FAUZIYA </t>
  </si>
  <si>
    <t xml:space="preserve">MCD </t>
  </si>
  <si>
    <t>41/11/2025</t>
  </si>
  <si>
    <t>42/11/2025</t>
  </si>
  <si>
    <t>43/11/2025</t>
  </si>
  <si>
    <t>013546</t>
  </si>
  <si>
    <t>44/11/2025</t>
  </si>
  <si>
    <t>MCD/KWAKU ANTWI</t>
  </si>
  <si>
    <t>45/11/2025</t>
  </si>
  <si>
    <t>46/11/2025</t>
  </si>
  <si>
    <t>47/11/2025</t>
  </si>
  <si>
    <t>48/11/2025</t>
  </si>
  <si>
    <t>50/11/2025</t>
  </si>
  <si>
    <t>51/11/2025</t>
  </si>
  <si>
    <t>52/11/2025</t>
  </si>
  <si>
    <t>53/11/2025</t>
  </si>
  <si>
    <t>54/11/2025</t>
  </si>
  <si>
    <t>55/11/2025</t>
  </si>
  <si>
    <t>013680</t>
  </si>
  <si>
    <t>000224</t>
  </si>
  <si>
    <t>000225</t>
  </si>
  <si>
    <t>000226</t>
  </si>
  <si>
    <t>000227</t>
  </si>
  <si>
    <t>000228</t>
  </si>
  <si>
    <t>000229</t>
  </si>
  <si>
    <t>000231</t>
  </si>
  <si>
    <t>000232</t>
  </si>
  <si>
    <t>013652</t>
  </si>
  <si>
    <t>39/11/2025</t>
  </si>
  <si>
    <t>40/11/2025</t>
  </si>
  <si>
    <t>013549</t>
  </si>
  <si>
    <t>19/11/2025</t>
  </si>
  <si>
    <t>MCD/MERCY MAWUNYO AKE</t>
  </si>
  <si>
    <t>ASEMA/CF/10/NOV/2025</t>
  </si>
  <si>
    <t>1990</t>
  </si>
  <si>
    <t>1991</t>
  </si>
  <si>
    <t>24/12/2025</t>
  </si>
  <si>
    <t>ASEMA/MP/01/DEC/2025</t>
  </si>
  <si>
    <t>452</t>
  </si>
  <si>
    <t>453</t>
  </si>
  <si>
    <t>31/12/2025</t>
  </si>
  <si>
    <t xml:space="preserve">J.A PLANT POOL GHANA </t>
  </si>
  <si>
    <t>ASEMA/CF/01/DEC/2025</t>
  </si>
  <si>
    <t>1997</t>
  </si>
  <si>
    <t>ASEMA/CF/02/DEC/2025</t>
  </si>
  <si>
    <t>1998</t>
  </si>
  <si>
    <t>ASEMA/CF/03/DEC/2025</t>
  </si>
  <si>
    <t>GOLDEN MISSION ENTERPRISE</t>
  </si>
  <si>
    <t>ASEMA/CF/04/DEC/</t>
  </si>
  <si>
    <t>ASEMA/CF/04/DEC/2025</t>
  </si>
  <si>
    <t>ASEMA/CF/05/DEC/2025</t>
  </si>
  <si>
    <t>ASEMA/PWD/01/JUL/2025</t>
  </si>
  <si>
    <t>ASEMA/PWD/02/JUL/2025</t>
  </si>
  <si>
    <t>18/12/2026</t>
  </si>
  <si>
    <t>GOIL P/C</t>
  </si>
  <si>
    <t>ASEMA/GOG/01/DEC/25</t>
  </si>
  <si>
    <t xml:space="preserve">TIGER DIRECT </t>
  </si>
  <si>
    <t>ASEMA /GOG/01B/DEC/25</t>
  </si>
  <si>
    <t>ASEMA/GOG/02/DEC/25</t>
  </si>
  <si>
    <t>ASEMA/GOG/03A/DEC/25</t>
  </si>
  <si>
    <t>ASEMA/GOG/03B/DEC/25</t>
  </si>
  <si>
    <t>ASEMA/GOG/03C/DEC/25</t>
  </si>
  <si>
    <t>ASEMA/PWD/01/DEC/2025</t>
  </si>
  <si>
    <t>ASEMA/PWD/02/DEC/2025</t>
  </si>
  <si>
    <t>03/12/2025</t>
  </si>
  <si>
    <t>000248</t>
  </si>
  <si>
    <t>6,000.00</t>
  </si>
  <si>
    <t>01/12/2025</t>
  </si>
  <si>
    <t>000247</t>
  </si>
  <si>
    <t>885.00</t>
  </si>
  <si>
    <t>02/12/2025</t>
  </si>
  <si>
    <t>000236</t>
  </si>
  <si>
    <t>1,800.00</t>
  </si>
  <si>
    <t>000233</t>
  </si>
  <si>
    <t>17,115.00</t>
  </si>
  <si>
    <t>Festus Tweneboah-Kodua</t>
  </si>
  <si>
    <t>89/12/2025</t>
  </si>
  <si>
    <t>013791</t>
  </si>
  <si>
    <t>20,000.00</t>
  </si>
  <si>
    <t>Paul Zikpui</t>
  </si>
  <si>
    <t>88/12/2025</t>
  </si>
  <si>
    <t>013790</t>
  </si>
  <si>
    <t>30,000.00</t>
  </si>
  <si>
    <t>87/12/2025</t>
  </si>
  <si>
    <t>013789</t>
  </si>
  <si>
    <t>400.00</t>
  </si>
  <si>
    <t>86/12/2025</t>
  </si>
  <si>
    <t>3,645.00</t>
  </si>
  <si>
    <t>85/12/2025</t>
  </si>
  <si>
    <t>13,300.00</t>
  </si>
  <si>
    <t>013800</t>
  </si>
  <si>
    <t>84/12/2025</t>
  </si>
  <si>
    <t>130.00</t>
  </si>
  <si>
    <t>83/12/2025</t>
  </si>
  <si>
    <t>013799</t>
  </si>
  <si>
    <t>279.30</t>
  </si>
  <si>
    <t>013788</t>
  </si>
  <si>
    <t>3,444.70</t>
  </si>
  <si>
    <t>82/12/2025</t>
  </si>
  <si>
    <t>013787</t>
  </si>
  <si>
    <t>2,454.83</t>
  </si>
  <si>
    <t>46,598.67</t>
  </si>
  <si>
    <t>4,900.50</t>
  </si>
  <si>
    <t>1,815.00</t>
  </si>
  <si>
    <t>78/12/2025</t>
  </si>
  <si>
    <t>013781</t>
  </si>
  <si>
    <t>013782</t>
  </si>
  <si>
    <t>79/12/2025</t>
  </si>
  <si>
    <t>013783</t>
  </si>
  <si>
    <t>5,411.06</t>
  </si>
  <si>
    <t>013784</t>
  </si>
  <si>
    <t>418.90</t>
  </si>
  <si>
    <t xml:space="preserve">MEEK MANAGEMENT </t>
  </si>
  <si>
    <t>80/12/2025</t>
  </si>
  <si>
    <t>013785</t>
  </si>
  <si>
    <t>8,000.00</t>
  </si>
  <si>
    <t>81/12/2025</t>
  </si>
  <si>
    <t>013786</t>
  </si>
  <si>
    <t>5,000.00</t>
  </si>
  <si>
    <t>MCD/SHAIBU ABDUL RAHMAN</t>
  </si>
  <si>
    <t>75/12/2025</t>
  </si>
  <si>
    <t>013779</t>
  </si>
  <si>
    <t>8,293.00</t>
  </si>
  <si>
    <t>76/12/2025</t>
  </si>
  <si>
    <t>013780</t>
  </si>
  <si>
    <t>500.00</t>
  </si>
  <si>
    <t>74/12/2025</t>
  </si>
  <si>
    <t>013778</t>
  </si>
  <si>
    <t>013777</t>
  </si>
  <si>
    <t>3090.00</t>
  </si>
  <si>
    <t>73/12/2025</t>
  </si>
  <si>
    <t>013776</t>
  </si>
  <si>
    <t>222.22</t>
  </si>
  <si>
    <t>013775</t>
  </si>
  <si>
    <t>2700.00</t>
  </si>
  <si>
    <t>72/12/2025</t>
  </si>
  <si>
    <t>013774</t>
  </si>
  <si>
    <t>013773</t>
  </si>
  <si>
    <t>71/12/2025</t>
  </si>
  <si>
    <t>013772</t>
  </si>
  <si>
    <t>300.00</t>
  </si>
  <si>
    <t>013771</t>
  </si>
  <si>
    <t>2,700.00</t>
  </si>
  <si>
    <t>70/12/2025</t>
  </si>
  <si>
    <t>013769</t>
  </si>
  <si>
    <t>69/12/2025</t>
  </si>
  <si>
    <t>013768</t>
  </si>
  <si>
    <t>6,985.00</t>
  </si>
  <si>
    <t>68/12/2025</t>
  </si>
  <si>
    <t>013767</t>
  </si>
  <si>
    <t>67/12/2025</t>
  </si>
  <si>
    <t>013770</t>
  </si>
  <si>
    <t>013766</t>
  </si>
  <si>
    <t>66/12/2025</t>
  </si>
  <si>
    <t>013765</t>
  </si>
  <si>
    <t>13,460.00</t>
  </si>
  <si>
    <t>65/12/2025</t>
  </si>
  <si>
    <t>013764</t>
  </si>
  <si>
    <t>691.22</t>
  </si>
  <si>
    <t>013763</t>
  </si>
  <si>
    <t>8,084.78</t>
  </si>
  <si>
    <t>64/12/2025</t>
  </si>
  <si>
    <t>013761</t>
  </si>
  <si>
    <t>1,965.00</t>
  </si>
  <si>
    <t>013762</t>
  </si>
  <si>
    <t>2,596.58</t>
  </si>
  <si>
    <t>013760</t>
  </si>
  <si>
    <t>5,305.50</t>
  </si>
  <si>
    <t>013759</t>
  </si>
  <si>
    <t>49,291.92</t>
  </si>
  <si>
    <t>62/12/2025</t>
  </si>
  <si>
    <t>013755</t>
  </si>
  <si>
    <t>1,657.71</t>
  </si>
  <si>
    <t>013754</t>
  </si>
  <si>
    <t>26,414.37</t>
  </si>
  <si>
    <t>MCD/JOSEPHINE ASARE</t>
  </si>
  <si>
    <t>61/12/2025</t>
  </si>
  <si>
    <t>013753</t>
  </si>
  <si>
    <t>5,381.62</t>
  </si>
  <si>
    <t>60/12/2025</t>
  </si>
  <si>
    <t>013752</t>
  </si>
  <si>
    <t>12,393.00</t>
  </si>
  <si>
    <t>MCD/LINDA ASIMENG</t>
  </si>
  <si>
    <t>58/12/2025</t>
  </si>
  <si>
    <t>013749</t>
  </si>
  <si>
    <t>57/12/2025</t>
  </si>
  <si>
    <t>013748</t>
  </si>
  <si>
    <t>680.00</t>
  </si>
  <si>
    <t>013747</t>
  </si>
  <si>
    <t>12,920.00</t>
  </si>
  <si>
    <t>56/12/2025</t>
  </si>
  <si>
    <t>013743</t>
  </si>
  <si>
    <t>1,254.00</t>
  </si>
  <si>
    <t>013744</t>
  </si>
  <si>
    <t>66.00</t>
  </si>
  <si>
    <t>55/12/2025</t>
  </si>
  <si>
    <t>013742</t>
  </si>
  <si>
    <t>1,000.00</t>
  </si>
  <si>
    <t>53/12/2025</t>
  </si>
  <si>
    <t>013741</t>
  </si>
  <si>
    <t>450.00</t>
  </si>
  <si>
    <t>50.00</t>
  </si>
  <si>
    <t>54/12/2025</t>
  </si>
  <si>
    <t>52/12/2025</t>
  </si>
  <si>
    <t>100.00</t>
  </si>
  <si>
    <t>50/12/2025</t>
  </si>
  <si>
    <t>013737</t>
  </si>
  <si>
    <t>9,903.25</t>
  </si>
  <si>
    <t>51/12/2025</t>
  </si>
  <si>
    <t>013739</t>
  </si>
  <si>
    <t>11,701.80</t>
  </si>
  <si>
    <t>1,300.20</t>
  </si>
  <si>
    <t>48/12/2025</t>
  </si>
  <si>
    <t>013735</t>
  </si>
  <si>
    <t>15,779.90</t>
  </si>
  <si>
    <t>49/12/2025</t>
  </si>
  <si>
    <t>013736</t>
  </si>
  <si>
    <t>10,580.00</t>
  </si>
  <si>
    <t>MCD/JAWULA TAHIRU</t>
  </si>
  <si>
    <t>47/12/2025</t>
  </si>
  <si>
    <t>013734</t>
  </si>
  <si>
    <t>7,550.00</t>
  </si>
  <si>
    <t>46/12/2025</t>
  </si>
  <si>
    <t>013729</t>
  </si>
  <si>
    <t>55,333.16</t>
  </si>
  <si>
    <t>013731</t>
  </si>
  <si>
    <t>6,216.75</t>
  </si>
  <si>
    <t>013732</t>
  </si>
  <si>
    <t>1,852.50</t>
  </si>
  <si>
    <t>013733</t>
  </si>
  <si>
    <t>2,934.09</t>
  </si>
  <si>
    <t>40/12/2025</t>
  </si>
  <si>
    <t>013727</t>
  </si>
  <si>
    <t>302.22</t>
  </si>
  <si>
    <t>41/12/2025</t>
  </si>
  <si>
    <t>013728</t>
  </si>
  <si>
    <t>42/12/2025</t>
  </si>
  <si>
    <t>1,600.00</t>
  </si>
  <si>
    <t>43/12/2025</t>
  </si>
  <si>
    <t>1,500.00</t>
  </si>
  <si>
    <t>44/12/2025</t>
  </si>
  <si>
    <t>45/12/2025</t>
  </si>
  <si>
    <t xml:space="preserve">7,496.00 </t>
  </si>
  <si>
    <t>77/12/2025</t>
  </si>
  <si>
    <t>360.00</t>
  </si>
  <si>
    <t>013726</t>
  </si>
  <si>
    <t>2,771.78</t>
  </si>
  <si>
    <t>39/12/2025</t>
  </si>
  <si>
    <t>013724</t>
  </si>
  <si>
    <t>569.98</t>
  </si>
  <si>
    <t>38/12/2025</t>
  </si>
  <si>
    <t>013721</t>
  </si>
  <si>
    <t>1,400.00</t>
  </si>
  <si>
    <t>37/12/2025</t>
  </si>
  <si>
    <t>013720</t>
  </si>
  <si>
    <t>2,421.56</t>
  </si>
  <si>
    <t>35/12/2025</t>
  </si>
  <si>
    <t>013718</t>
  </si>
  <si>
    <t>36/12/2025</t>
  </si>
  <si>
    <t>013719</t>
  </si>
  <si>
    <t>16,050.00</t>
  </si>
  <si>
    <t>M.O ALHASSAN ENTERPRISE</t>
  </si>
  <si>
    <t>34/12/2025</t>
  </si>
  <si>
    <t>013716</t>
  </si>
  <si>
    <t>9,775.35</t>
  </si>
  <si>
    <t>013717</t>
  </si>
  <si>
    <t>1,086.15</t>
  </si>
  <si>
    <t>33/12/2025</t>
  </si>
  <si>
    <t>013714</t>
  </si>
  <si>
    <t>5,844.57</t>
  </si>
  <si>
    <t>013715</t>
  </si>
  <si>
    <t>324.29</t>
  </si>
  <si>
    <t>32/12/2025</t>
  </si>
  <si>
    <t>24,570.00</t>
  </si>
  <si>
    <t>013713</t>
  </si>
  <si>
    <t>2,730.00</t>
  </si>
  <si>
    <t>29/12/2025</t>
  </si>
  <si>
    <t>30/12/2025</t>
  </si>
  <si>
    <t>4,946.00</t>
  </si>
  <si>
    <t>27/12/2025</t>
  </si>
  <si>
    <t>522.75</t>
  </si>
  <si>
    <t>28/12/2025</t>
  </si>
  <si>
    <t>1800.00</t>
  </si>
  <si>
    <t>26/12/2025</t>
  </si>
  <si>
    <t>6,318.47</t>
  </si>
  <si>
    <t>387.052</t>
  </si>
  <si>
    <t>AUTOWISE GARAGE</t>
  </si>
  <si>
    <t>6,447.25</t>
  </si>
  <si>
    <t>21/12/2025</t>
  </si>
  <si>
    <t>710.00</t>
  </si>
  <si>
    <t>22/12/2025</t>
  </si>
  <si>
    <t>23/12/2025</t>
  </si>
  <si>
    <t>1,134.90</t>
  </si>
  <si>
    <t>013705</t>
  </si>
  <si>
    <t>35.10</t>
  </si>
  <si>
    <t>25/12/2025</t>
  </si>
  <si>
    <t>2,000.00</t>
  </si>
  <si>
    <t>17/12/2025</t>
  </si>
  <si>
    <t>22,219.68</t>
  </si>
  <si>
    <t>330.57</t>
  </si>
  <si>
    <t>18/12/2025</t>
  </si>
  <si>
    <t>4,514.00</t>
  </si>
  <si>
    <t>366.00</t>
  </si>
  <si>
    <t>19/12/2025</t>
  </si>
  <si>
    <t>1000.00</t>
  </si>
  <si>
    <t>MCD/KINGSTORD YAW APPIAH</t>
  </si>
  <si>
    <t>20/12/2025</t>
  </si>
  <si>
    <t>12/12/2025</t>
  </si>
  <si>
    <t>6,565.82</t>
  </si>
  <si>
    <t>394.70</t>
  </si>
  <si>
    <t>13/12/2025</t>
  </si>
  <si>
    <t>6,493.07</t>
  </si>
  <si>
    <t>392.45</t>
  </si>
  <si>
    <t>14/12/2025</t>
  </si>
  <si>
    <t>5,918.47</t>
  </si>
  <si>
    <t>342.61</t>
  </si>
  <si>
    <t>15/12/2025</t>
  </si>
  <si>
    <t>16/12/2025</t>
  </si>
  <si>
    <t>2,080.35</t>
  </si>
  <si>
    <t>34.65</t>
  </si>
  <si>
    <t>09/12/2025</t>
  </si>
  <si>
    <t>6216.75</t>
  </si>
  <si>
    <t>2,285.54</t>
  </si>
  <si>
    <t>10/12/2025</t>
  </si>
  <si>
    <t>21,999.25</t>
  </si>
  <si>
    <t>11/12/2025</t>
  </si>
  <si>
    <t>1,650.00</t>
  </si>
  <si>
    <t>5,400.00</t>
  </si>
  <si>
    <t>OFAAKOR ZONAL COUNCIL</t>
  </si>
  <si>
    <t>3,300.00</t>
  </si>
  <si>
    <t>CP WALANTU ZONAL COUNCIL</t>
  </si>
  <si>
    <t>7,000.00</t>
  </si>
  <si>
    <t>AKWELEY KAEMEBRA ZONAL COUNCIL</t>
  </si>
  <si>
    <t>04/12/2025</t>
  </si>
  <si>
    <t>1,200.00</t>
  </si>
  <si>
    <t>05/12/2025</t>
  </si>
  <si>
    <t>64,30.20</t>
  </si>
  <si>
    <t>2,682.80</t>
  </si>
  <si>
    <t>06/12/2025</t>
  </si>
  <si>
    <t>07/12/2025</t>
  </si>
  <si>
    <t>13,661.00</t>
  </si>
  <si>
    <t>719.00</t>
  </si>
  <si>
    <t>08/12/2025</t>
  </si>
  <si>
    <t>5,407.80</t>
  </si>
  <si>
    <t>422.10</t>
  </si>
  <si>
    <t>ASEMA/CF/23/DEC/2025</t>
  </si>
  <si>
    <t>2044</t>
  </si>
  <si>
    <t>2042</t>
  </si>
  <si>
    <t>ASEMA/CF/19/DEC/2025</t>
  </si>
  <si>
    <t>2040</t>
  </si>
  <si>
    <t>MSC</t>
  </si>
  <si>
    <t>2039</t>
  </si>
  <si>
    <t>ASEMA/CF/18/DEC/2025</t>
  </si>
  <si>
    <t>2033</t>
  </si>
  <si>
    <t>2035</t>
  </si>
  <si>
    <t>NASS NAIGA LIMITED</t>
  </si>
  <si>
    <t>ASEMA/CF/12/DEC/2025</t>
  </si>
  <si>
    <t>2020</t>
  </si>
  <si>
    <t>ASEMA/CF/13/DEC/2025</t>
  </si>
  <si>
    <t>2023</t>
  </si>
  <si>
    <t>FELIBABS STAR LIMITED</t>
  </si>
  <si>
    <t>ASEMA/CF/11/DEC/2025</t>
  </si>
  <si>
    <t>2017</t>
  </si>
  <si>
    <t>SALIHU MAIKANS ELECTRICALS ENG</t>
  </si>
  <si>
    <t>ASEM/CF/06/DEC/2025</t>
  </si>
  <si>
    <t>2009</t>
  </si>
  <si>
    <t>2006</t>
  </si>
  <si>
    <t>AL HUDA CONSTRUCTION</t>
  </si>
  <si>
    <t>ASEM/CF/07/DEC/2025</t>
  </si>
  <si>
    <t>2007</t>
  </si>
  <si>
    <t>2008</t>
  </si>
  <si>
    <t>ASEM/CF/08/DEC/2025</t>
  </si>
  <si>
    <t>2010</t>
  </si>
  <si>
    <t>ASEM/CF/09/DEC/2025</t>
  </si>
  <si>
    <t>2011</t>
  </si>
  <si>
    <t>2012</t>
  </si>
  <si>
    <t>ASEM/CF/10/DEC/2025</t>
  </si>
  <si>
    <t>2015</t>
  </si>
  <si>
    <t>2016</t>
  </si>
  <si>
    <t>ASEMA/CF/14/DEC/2025</t>
  </si>
  <si>
    <t>ASEMA/CF/15/DEC/2025</t>
  </si>
  <si>
    <t>2028</t>
  </si>
  <si>
    <t>2029</t>
  </si>
  <si>
    <t>PASSPAAKAY ENTERPRISE</t>
  </si>
  <si>
    <t>ASEMA/CF/16/DEC/2025</t>
  </si>
  <si>
    <t>2031</t>
  </si>
  <si>
    <t>2032</t>
  </si>
  <si>
    <t>KARICA  MATRIX CONSULT</t>
  </si>
  <si>
    <t>ASEMA/CF/17/DEC/2025</t>
  </si>
  <si>
    <t>ASEMA/CF/20/DEC/2025</t>
  </si>
  <si>
    <t>2037</t>
  </si>
  <si>
    <t>2038</t>
  </si>
  <si>
    <t>ASEMA/CF/22/DEC/2025</t>
  </si>
  <si>
    <t>2041</t>
  </si>
  <si>
    <t>2043</t>
  </si>
  <si>
    <t>2021</t>
  </si>
  <si>
    <t>H&amp; A LAW CONSULT</t>
  </si>
  <si>
    <t>000235</t>
  </si>
  <si>
    <t>O1/12/2025</t>
  </si>
  <si>
    <t>013656</t>
  </si>
  <si>
    <t>013657</t>
  </si>
  <si>
    <t>13658</t>
  </si>
  <si>
    <t>13659</t>
  </si>
  <si>
    <t>AKWELEY ZONAL COUNCIL</t>
  </si>
  <si>
    <t>13660</t>
  </si>
  <si>
    <t>13663</t>
  </si>
  <si>
    <t>013664</t>
  </si>
  <si>
    <t>013723</t>
  </si>
  <si>
    <t>59/12/2025</t>
  </si>
  <si>
    <t>013750</t>
  </si>
  <si>
    <t>ADEMU TWEFIQ</t>
  </si>
  <si>
    <t>63/12/2025</t>
  </si>
  <si>
    <t>013756</t>
  </si>
  <si>
    <t>WIP- Health Centres</t>
  </si>
  <si>
    <t>Pension</t>
  </si>
  <si>
    <t>12/12/2026</t>
  </si>
  <si>
    <t>Received from</t>
  </si>
  <si>
    <t>GCR №</t>
  </si>
  <si>
    <t>Revenue Management System</t>
  </si>
  <si>
    <t>3642401</t>
  </si>
  <si>
    <t>3642402</t>
  </si>
  <si>
    <t>3642403</t>
  </si>
  <si>
    <t>3642404</t>
  </si>
  <si>
    <t>3642405</t>
  </si>
  <si>
    <t>3642406</t>
  </si>
  <si>
    <t>3642407</t>
  </si>
  <si>
    <t>3642408</t>
  </si>
  <si>
    <t>Engy business ent</t>
  </si>
  <si>
    <t>3642409</t>
  </si>
  <si>
    <t>3642410</t>
  </si>
  <si>
    <t>Boheq company limited</t>
  </si>
  <si>
    <t>3642411</t>
  </si>
  <si>
    <t>3642412</t>
  </si>
  <si>
    <t>3642413</t>
  </si>
  <si>
    <t>Task Force (John Aidoo)</t>
  </si>
  <si>
    <t>3642414</t>
  </si>
  <si>
    <t>3642415</t>
  </si>
  <si>
    <t>Priscilla Darkoah</t>
  </si>
  <si>
    <t>Diana Amoah</t>
  </si>
  <si>
    <t>3642416</t>
  </si>
  <si>
    <t>Patricia Koomson</t>
  </si>
  <si>
    <t>3642417</t>
  </si>
  <si>
    <t>3642419</t>
  </si>
  <si>
    <t>Humphrey Zinenubu</t>
  </si>
  <si>
    <t>3642418</t>
  </si>
  <si>
    <t>3642420</t>
  </si>
  <si>
    <t>3642421</t>
  </si>
  <si>
    <t>3642422</t>
  </si>
  <si>
    <t>3642423</t>
  </si>
  <si>
    <t>3642424</t>
  </si>
  <si>
    <t>3642425</t>
  </si>
  <si>
    <t>St .Joe Clinic</t>
  </si>
  <si>
    <t>3642426</t>
  </si>
  <si>
    <t xml:space="preserve">Sovitet hotel </t>
  </si>
  <si>
    <t>3642427</t>
  </si>
  <si>
    <t>3642428</t>
  </si>
  <si>
    <t>3642429</t>
  </si>
  <si>
    <t>Buba Tahiru</t>
  </si>
  <si>
    <t>3642430</t>
  </si>
  <si>
    <t>3642431</t>
  </si>
  <si>
    <t>John Mensah</t>
  </si>
  <si>
    <t>3642432</t>
  </si>
  <si>
    <t>Central kasoa clinic</t>
  </si>
  <si>
    <t>Daniel Amo</t>
  </si>
  <si>
    <t>3642433</t>
  </si>
  <si>
    <t>Emmanuel Assibu</t>
  </si>
  <si>
    <t>3642434</t>
  </si>
  <si>
    <t>3642435</t>
  </si>
  <si>
    <t>3642436</t>
  </si>
  <si>
    <t>3642437</t>
  </si>
  <si>
    <t>3642438</t>
  </si>
  <si>
    <t>3642439</t>
  </si>
  <si>
    <t>Prak industries limited</t>
  </si>
  <si>
    <t>3642440</t>
  </si>
  <si>
    <t>3642441</t>
  </si>
  <si>
    <t>Bainson Atta Kobina</t>
  </si>
  <si>
    <t>3642442</t>
  </si>
  <si>
    <t>3642443</t>
  </si>
  <si>
    <t>3642444</t>
  </si>
  <si>
    <t>3642445</t>
  </si>
  <si>
    <t>3642446</t>
  </si>
  <si>
    <t>3642452</t>
  </si>
  <si>
    <t>3642453</t>
  </si>
  <si>
    <t>3642454</t>
  </si>
  <si>
    <t>Jacob Mensah Appiah</t>
  </si>
  <si>
    <t>3642449</t>
  </si>
  <si>
    <t>Omni Bsic Bank</t>
  </si>
  <si>
    <t>3642448</t>
  </si>
  <si>
    <t>First Atlatic Bank</t>
  </si>
  <si>
    <t>3642450</t>
  </si>
  <si>
    <t>3642451</t>
  </si>
  <si>
    <t>Linda Asimeng</t>
  </si>
  <si>
    <t>3642457</t>
  </si>
  <si>
    <t>Pelagia yaa Xenyah</t>
  </si>
  <si>
    <t>3635662</t>
  </si>
  <si>
    <t>3642458</t>
  </si>
  <si>
    <t>3642460</t>
  </si>
  <si>
    <t>Nationale Investment Bank</t>
  </si>
  <si>
    <t>3642459</t>
  </si>
  <si>
    <t>3642461</t>
  </si>
  <si>
    <t>Sonturk limited</t>
  </si>
  <si>
    <t>3635663</t>
  </si>
  <si>
    <t>3642462</t>
  </si>
  <si>
    <t>3642463</t>
  </si>
  <si>
    <t>3642464</t>
  </si>
  <si>
    <t>3642465</t>
  </si>
  <si>
    <t>3642466</t>
  </si>
  <si>
    <t>3642467</t>
  </si>
  <si>
    <t>3642468</t>
  </si>
  <si>
    <t>3642469</t>
  </si>
  <si>
    <t>City  Roofing &amp; Planning</t>
  </si>
  <si>
    <t>3635664</t>
  </si>
  <si>
    <t>Dr.Richard Anthony</t>
  </si>
  <si>
    <t>3635665</t>
  </si>
  <si>
    <t>3642470</t>
  </si>
  <si>
    <t>3642471</t>
  </si>
  <si>
    <t>3642472</t>
  </si>
  <si>
    <t>3642473</t>
  </si>
  <si>
    <t>3642474</t>
  </si>
  <si>
    <t>3642475</t>
  </si>
  <si>
    <t>Semekor Essah</t>
  </si>
  <si>
    <t>3642486</t>
  </si>
  <si>
    <t>3642489</t>
  </si>
  <si>
    <t>3642477</t>
  </si>
  <si>
    <t>3642478</t>
  </si>
  <si>
    <t>3642479</t>
  </si>
  <si>
    <t>3642491</t>
  </si>
  <si>
    <t>3642483</t>
  </si>
  <si>
    <t>3642480</t>
  </si>
  <si>
    <t>3642481</t>
  </si>
  <si>
    <t>3642482</t>
  </si>
  <si>
    <t>3642484</t>
  </si>
  <si>
    <t>3642485</t>
  </si>
  <si>
    <t>3642487</t>
  </si>
  <si>
    <t>3642488</t>
  </si>
  <si>
    <t>3642490</t>
  </si>
  <si>
    <t xml:space="preserve">Tiger Transport </t>
  </si>
  <si>
    <t>3642476</t>
  </si>
  <si>
    <t>C.P Walantu zonal council</t>
  </si>
  <si>
    <t>3642492</t>
  </si>
  <si>
    <t>Antwi Ibrahim Kwabena</t>
  </si>
  <si>
    <t>3635666</t>
  </si>
  <si>
    <t>3635667</t>
  </si>
  <si>
    <t>Humphrey Zineuba</t>
  </si>
  <si>
    <t>3642493</t>
  </si>
  <si>
    <t>3642494</t>
  </si>
  <si>
    <t>3646620</t>
  </si>
  <si>
    <t>3642496</t>
  </si>
  <si>
    <t>3646603</t>
  </si>
  <si>
    <t>3646621</t>
  </si>
  <si>
    <t>3646604</t>
  </si>
  <si>
    <t>3646605</t>
  </si>
  <si>
    <t>3642495</t>
  </si>
  <si>
    <t>3642497</t>
  </si>
  <si>
    <t>3642498</t>
  </si>
  <si>
    <t>3642499</t>
  </si>
  <si>
    <t>3642500</t>
  </si>
  <si>
    <t>3646601</t>
  </si>
  <si>
    <t>3646602</t>
  </si>
  <si>
    <t>3646606</t>
  </si>
  <si>
    <t>3646607</t>
  </si>
  <si>
    <t>3646608</t>
  </si>
  <si>
    <t>3646609</t>
  </si>
  <si>
    <t>3646610</t>
  </si>
  <si>
    <t>3646611</t>
  </si>
  <si>
    <t>3646612</t>
  </si>
  <si>
    <t>3646613</t>
  </si>
  <si>
    <t>3646614</t>
  </si>
  <si>
    <t>3646615</t>
  </si>
  <si>
    <t>3646616</t>
  </si>
  <si>
    <t>3646617</t>
  </si>
  <si>
    <t>3646618</t>
  </si>
  <si>
    <t>3646619</t>
  </si>
  <si>
    <t>Administration of stool lands</t>
  </si>
  <si>
    <t>3635656</t>
  </si>
  <si>
    <t>Power fuels distribution company</t>
  </si>
  <si>
    <t>3635668</t>
  </si>
  <si>
    <t>Pelagia Yaa Xenyah</t>
  </si>
  <si>
    <t>3635669</t>
  </si>
  <si>
    <t>Sanford World Clinics Ghana</t>
  </si>
  <si>
    <t>3635670</t>
  </si>
  <si>
    <t>Emmanuel Aryeh Moncar</t>
  </si>
  <si>
    <t>3635671</t>
  </si>
  <si>
    <t>The Amporful Clinic limited</t>
  </si>
  <si>
    <t>3635672</t>
  </si>
  <si>
    <t xml:space="preserve">XXXY </t>
  </si>
  <si>
    <t>3635673</t>
  </si>
  <si>
    <t>Siloam Mission Hospital</t>
  </si>
  <si>
    <t>3635674</t>
  </si>
  <si>
    <t xml:space="preserve">Emmanuel Quaye </t>
  </si>
  <si>
    <t>3635675</t>
  </si>
  <si>
    <t>Church of pentecost kasoa Area</t>
  </si>
  <si>
    <t>3635676</t>
  </si>
  <si>
    <t>Bennetts maternity home</t>
  </si>
  <si>
    <t>3635677</t>
  </si>
  <si>
    <t>3646622</t>
  </si>
  <si>
    <t>Charles Arthur</t>
  </si>
  <si>
    <t>3646623</t>
  </si>
  <si>
    <t>Humphrey Zinenuba</t>
  </si>
  <si>
    <t>3646624</t>
  </si>
  <si>
    <t>3646626</t>
  </si>
  <si>
    <t>3646627</t>
  </si>
  <si>
    <t>3646628</t>
  </si>
  <si>
    <t>3646629</t>
  </si>
  <si>
    <t>Ahmed Tijani</t>
  </si>
  <si>
    <t>3646630</t>
  </si>
  <si>
    <t>3646631</t>
  </si>
  <si>
    <t>3646632</t>
  </si>
  <si>
    <t>3646633</t>
  </si>
  <si>
    <t>3646634</t>
  </si>
  <si>
    <t>3646635</t>
  </si>
  <si>
    <t>3646636</t>
  </si>
  <si>
    <t>3646637</t>
  </si>
  <si>
    <t>3646638</t>
  </si>
  <si>
    <t>3646639</t>
  </si>
  <si>
    <t>3646640</t>
  </si>
  <si>
    <t>3646641</t>
  </si>
  <si>
    <t>3646642</t>
  </si>
  <si>
    <t>3646643</t>
  </si>
  <si>
    <t>Melcom Ghana Limited</t>
  </si>
  <si>
    <t>3646644</t>
  </si>
  <si>
    <t>3646645</t>
  </si>
  <si>
    <t>3646646</t>
  </si>
  <si>
    <t>3646647</t>
  </si>
  <si>
    <t>3646648</t>
  </si>
  <si>
    <t>3646649</t>
  </si>
  <si>
    <t>3646650</t>
  </si>
  <si>
    <t>3646651</t>
  </si>
  <si>
    <t>Kaof Ltd</t>
  </si>
  <si>
    <t>3646652</t>
  </si>
  <si>
    <t>3646653</t>
  </si>
  <si>
    <t>3646654</t>
  </si>
  <si>
    <t>3646655</t>
  </si>
  <si>
    <t>3646656</t>
  </si>
  <si>
    <t>Vincentia Dandzo</t>
  </si>
  <si>
    <t>3646657</t>
  </si>
  <si>
    <t>3646658</t>
  </si>
  <si>
    <t>3646659</t>
  </si>
  <si>
    <t>3646660</t>
  </si>
  <si>
    <t>3646661</t>
  </si>
  <si>
    <t>3646662</t>
  </si>
  <si>
    <t>3646663</t>
  </si>
  <si>
    <t>3646664</t>
  </si>
  <si>
    <t>3646665</t>
  </si>
  <si>
    <t>3646666</t>
  </si>
  <si>
    <t>3646667</t>
  </si>
  <si>
    <t>3646668</t>
  </si>
  <si>
    <t>3646669</t>
  </si>
  <si>
    <t>3646670</t>
  </si>
  <si>
    <t>3646671</t>
  </si>
  <si>
    <t>3646672</t>
  </si>
  <si>
    <t>3646673</t>
  </si>
  <si>
    <t>3646674</t>
  </si>
  <si>
    <t>3646675</t>
  </si>
  <si>
    <t>3646676</t>
  </si>
  <si>
    <t>3646677</t>
  </si>
  <si>
    <t>3646678</t>
  </si>
  <si>
    <t>3646679</t>
  </si>
  <si>
    <t>C.P WALANTU Zonal Council</t>
  </si>
  <si>
    <t>3646680</t>
  </si>
  <si>
    <t>3646681</t>
  </si>
  <si>
    <t>3646682</t>
  </si>
  <si>
    <t>3646683</t>
  </si>
  <si>
    <t>3646684</t>
  </si>
  <si>
    <t>3646685</t>
  </si>
  <si>
    <t>3646686</t>
  </si>
  <si>
    <t>3646687</t>
  </si>
  <si>
    <t>I See Construction</t>
  </si>
  <si>
    <t>3285001</t>
  </si>
  <si>
    <t>Doris Acquah</t>
  </si>
  <si>
    <t>3285003</t>
  </si>
  <si>
    <t>3285004</t>
  </si>
  <si>
    <t>3285005</t>
  </si>
  <si>
    <t>Central Baptist Church</t>
  </si>
  <si>
    <t>3285006</t>
  </si>
  <si>
    <t>Pelagia yaa xenyah</t>
  </si>
  <si>
    <t>3285007</t>
  </si>
  <si>
    <t>k And E Agyapong company ltd</t>
  </si>
  <si>
    <t>3285008</t>
  </si>
  <si>
    <t>XXXY</t>
  </si>
  <si>
    <t>3635683</t>
  </si>
  <si>
    <t>3635684</t>
  </si>
  <si>
    <t>Adom city Estate</t>
  </si>
  <si>
    <t>3635685</t>
  </si>
  <si>
    <t>3635686</t>
  </si>
  <si>
    <t>3635687</t>
  </si>
  <si>
    <t>3635688</t>
  </si>
  <si>
    <t>Justab hospital ltd</t>
  </si>
  <si>
    <t>3635690</t>
  </si>
  <si>
    <t>Lydia konadu</t>
  </si>
  <si>
    <t>3635691</t>
  </si>
  <si>
    <t>3635692</t>
  </si>
  <si>
    <t>Kings Energy ltd</t>
  </si>
  <si>
    <t>3635693</t>
  </si>
  <si>
    <t>3635694</t>
  </si>
  <si>
    <t>Yussif Ayishetu</t>
  </si>
  <si>
    <t>3635695</t>
  </si>
  <si>
    <t>Abdulai Mohammed</t>
  </si>
  <si>
    <t>3635696</t>
  </si>
  <si>
    <t>Amissah Cobbinah Lawrence</t>
  </si>
  <si>
    <t>3635697</t>
  </si>
  <si>
    <t>2nd morocco lane</t>
  </si>
  <si>
    <t>3635698</t>
  </si>
  <si>
    <t>Evangelical church resurrection</t>
  </si>
  <si>
    <t>3635699</t>
  </si>
  <si>
    <t>3635700</t>
  </si>
  <si>
    <t>3640739</t>
  </si>
  <si>
    <t>3640740</t>
  </si>
  <si>
    <t>Lydia Asante</t>
  </si>
  <si>
    <t>3640741</t>
  </si>
  <si>
    <t>3640742</t>
  </si>
  <si>
    <t>3640743</t>
  </si>
  <si>
    <t>3640744</t>
  </si>
  <si>
    <t>3640745</t>
  </si>
  <si>
    <t>3640746</t>
  </si>
  <si>
    <t>3640747</t>
  </si>
  <si>
    <t>3640748</t>
  </si>
  <si>
    <t>3640749</t>
  </si>
  <si>
    <t>3640750</t>
  </si>
  <si>
    <t>3640751</t>
  </si>
  <si>
    <t>3640752</t>
  </si>
  <si>
    <t>3640753</t>
  </si>
  <si>
    <t>3640754</t>
  </si>
  <si>
    <t>3640755</t>
  </si>
  <si>
    <t>Engy Business Enterprise</t>
  </si>
  <si>
    <t>3640756</t>
  </si>
  <si>
    <t>Star Assurance Company limited</t>
  </si>
  <si>
    <t>3640757</t>
  </si>
  <si>
    <t>Cathrine Adjaye</t>
  </si>
  <si>
    <t>3640758</t>
  </si>
  <si>
    <t>Jacob Mensah-Appiah</t>
  </si>
  <si>
    <t>3640759</t>
  </si>
  <si>
    <t>3640760</t>
  </si>
  <si>
    <t>Ofaakor Zonal Council</t>
  </si>
  <si>
    <t>3640761</t>
  </si>
  <si>
    <t>3640762</t>
  </si>
  <si>
    <t>3640763</t>
  </si>
  <si>
    <t>3640764</t>
  </si>
  <si>
    <t>3640765</t>
  </si>
  <si>
    <t>3640766</t>
  </si>
  <si>
    <t>3640767</t>
  </si>
  <si>
    <t>Tiger Transport limited</t>
  </si>
  <si>
    <t>3640768</t>
  </si>
  <si>
    <t>Esther Tabuah</t>
  </si>
  <si>
    <t>3640769</t>
  </si>
  <si>
    <t>3640770</t>
  </si>
  <si>
    <t>3640771</t>
  </si>
  <si>
    <t>3640772</t>
  </si>
  <si>
    <t>3640773</t>
  </si>
  <si>
    <t>3640774</t>
  </si>
  <si>
    <t>3640775</t>
  </si>
  <si>
    <t>3640776</t>
  </si>
  <si>
    <t>3640777</t>
  </si>
  <si>
    <t>3640778</t>
  </si>
  <si>
    <t>3640779</t>
  </si>
  <si>
    <t>3640780</t>
  </si>
  <si>
    <t>3640781</t>
  </si>
  <si>
    <t>3640782</t>
  </si>
  <si>
    <t>3640783</t>
  </si>
  <si>
    <t>3640784</t>
  </si>
  <si>
    <t>3640785</t>
  </si>
  <si>
    <t>3640786</t>
  </si>
  <si>
    <t>3640787</t>
  </si>
  <si>
    <t>3640788</t>
  </si>
  <si>
    <t>3640789</t>
  </si>
  <si>
    <t>3640790</t>
  </si>
  <si>
    <t>3640791</t>
  </si>
  <si>
    <t>3640792</t>
  </si>
  <si>
    <t>3640793</t>
  </si>
  <si>
    <t>3640794</t>
  </si>
  <si>
    <t>3640795</t>
  </si>
  <si>
    <t>3640796</t>
  </si>
  <si>
    <t>3640797</t>
  </si>
  <si>
    <t>3640798</t>
  </si>
  <si>
    <t>3640799</t>
  </si>
  <si>
    <t>3646688</t>
  </si>
  <si>
    <t>3646689</t>
  </si>
  <si>
    <t>Sub chemist</t>
  </si>
  <si>
    <t>3646690</t>
  </si>
  <si>
    <t>3646691</t>
  </si>
  <si>
    <t>3646692</t>
  </si>
  <si>
    <t>3646693</t>
  </si>
  <si>
    <t>3646694</t>
  </si>
  <si>
    <t>3646695</t>
  </si>
  <si>
    <t>Christopher Oteng</t>
  </si>
  <si>
    <t>3646696</t>
  </si>
  <si>
    <t>3646697</t>
  </si>
  <si>
    <t>3646698</t>
  </si>
  <si>
    <t>3646699</t>
  </si>
  <si>
    <t>3646700</t>
  </si>
  <si>
    <t>6810901</t>
  </si>
  <si>
    <t>6810902</t>
  </si>
  <si>
    <t>6810903</t>
  </si>
  <si>
    <t>Gloria Naah</t>
  </si>
  <si>
    <t>6810904</t>
  </si>
  <si>
    <t>6810905</t>
  </si>
  <si>
    <t>6810906</t>
  </si>
  <si>
    <t>6810907</t>
  </si>
  <si>
    <t>6810908</t>
  </si>
  <si>
    <t>6810909</t>
  </si>
  <si>
    <t>6810910</t>
  </si>
  <si>
    <t>6810912</t>
  </si>
  <si>
    <t>6810913</t>
  </si>
  <si>
    <t>6810914</t>
  </si>
  <si>
    <t>6810915</t>
  </si>
  <si>
    <t>6810916</t>
  </si>
  <si>
    <t>6810917</t>
  </si>
  <si>
    <t>6810918</t>
  </si>
  <si>
    <t>6810919</t>
  </si>
  <si>
    <t>6810920</t>
  </si>
  <si>
    <t>6810921</t>
  </si>
  <si>
    <t>6810922</t>
  </si>
  <si>
    <t>6810923</t>
  </si>
  <si>
    <t>6810924</t>
  </si>
  <si>
    <t>6810925</t>
  </si>
  <si>
    <t>6810926</t>
  </si>
  <si>
    <t>6810927</t>
  </si>
  <si>
    <t>6810928</t>
  </si>
  <si>
    <t>6810929</t>
  </si>
  <si>
    <t>6810930</t>
  </si>
  <si>
    <t>6810931</t>
  </si>
  <si>
    <t>6810932</t>
  </si>
  <si>
    <t>6810933</t>
  </si>
  <si>
    <t>6810934</t>
  </si>
  <si>
    <t>6810935</t>
  </si>
  <si>
    <t>Gifty Amenya</t>
  </si>
  <si>
    <t>6810936</t>
  </si>
  <si>
    <t>6810937</t>
  </si>
  <si>
    <t>6810938</t>
  </si>
  <si>
    <t>6810939</t>
  </si>
  <si>
    <t>6810940</t>
  </si>
  <si>
    <t>Ibrahim Abdulai</t>
  </si>
  <si>
    <t>6810941</t>
  </si>
  <si>
    <t>6810942</t>
  </si>
  <si>
    <t>6810943</t>
  </si>
  <si>
    <t>6810944</t>
  </si>
  <si>
    <t>6810945</t>
  </si>
  <si>
    <t>6810946</t>
  </si>
  <si>
    <t>6810947</t>
  </si>
  <si>
    <t>6810948</t>
  </si>
  <si>
    <t>6810949</t>
  </si>
  <si>
    <t>6810950</t>
  </si>
  <si>
    <t>6810951</t>
  </si>
  <si>
    <t>6810952</t>
  </si>
  <si>
    <t>6810953</t>
  </si>
  <si>
    <t>Emmanuel Galimah</t>
  </si>
  <si>
    <t>6810954</t>
  </si>
  <si>
    <t>6810955</t>
  </si>
  <si>
    <t>6810956</t>
  </si>
  <si>
    <t>6810957</t>
  </si>
  <si>
    <t>Nasrallah Adam</t>
  </si>
  <si>
    <t>3285010</t>
  </si>
  <si>
    <t>3285011</t>
  </si>
  <si>
    <t>Genevieve Cudjoe</t>
  </si>
  <si>
    <t>3285012</t>
  </si>
  <si>
    <t>3285013</t>
  </si>
  <si>
    <t>3285014</t>
  </si>
  <si>
    <t>Mr. Frank Adjei Sefah</t>
  </si>
  <si>
    <t>3285015</t>
  </si>
  <si>
    <t>Halges financial technologies</t>
  </si>
  <si>
    <t>3285016</t>
  </si>
  <si>
    <t>3285017</t>
  </si>
  <si>
    <t>Sampson Bonney Blebo</t>
  </si>
  <si>
    <t>3285018</t>
  </si>
  <si>
    <t>Mathew Addo</t>
  </si>
  <si>
    <t>3285019</t>
  </si>
  <si>
    <t>3285020</t>
  </si>
  <si>
    <t>xxxy</t>
  </si>
  <si>
    <t>3285021</t>
  </si>
  <si>
    <t>Mama Jane International school</t>
  </si>
  <si>
    <t>3285022</t>
  </si>
  <si>
    <t>3285023</t>
  </si>
  <si>
    <t>Emilia Frimpongmah</t>
  </si>
  <si>
    <t>3285025</t>
  </si>
  <si>
    <t>6810958</t>
  </si>
  <si>
    <t>6810959</t>
  </si>
  <si>
    <t>6810960</t>
  </si>
  <si>
    <t>6810961</t>
  </si>
  <si>
    <t>6810962</t>
  </si>
  <si>
    <t>6810963</t>
  </si>
  <si>
    <t>6810964</t>
  </si>
  <si>
    <t>6810965</t>
  </si>
  <si>
    <t>6810966</t>
  </si>
  <si>
    <t>6810967</t>
  </si>
  <si>
    <t>6810968</t>
  </si>
  <si>
    <t>6810969</t>
  </si>
  <si>
    <t>6810970</t>
  </si>
  <si>
    <t>6810971</t>
  </si>
  <si>
    <t>patricia Koomson</t>
  </si>
  <si>
    <t>6810972</t>
  </si>
  <si>
    <t>6810973</t>
  </si>
  <si>
    <t>Emmnauel Galimah</t>
  </si>
  <si>
    <t>6810974</t>
  </si>
  <si>
    <t>C.P Zonal Council</t>
  </si>
  <si>
    <t>6810975</t>
  </si>
  <si>
    <t>Quel Look Enterprise</t>
  </si>
  <si>
    <t>6810976</t>
  </si>
  <si>
    <t>6810977</t>
  </si>
  <si>
    <t>6810978</t>
  </si>
  <si>
    <t>6810979</t>
  </si>
  <si>
    <t>6810980</t>
  </si>
  <si>
    <t>6810981</t>
  </si>
  <si>
    <t>6810982</t>
  </si>
  <si>
    <t>6810983</t>
  </si>
  <si>
    <t>6810984</t>
  </si>
  <si>
    <t>6810985</t>
  </si>
  <si>
    <t>6810986</t>
  </si>
  <si>
    <t>6810987</t>
  </si>
  <si>
    <t>6810988</t>
  </si>
  <si>
    <t>6810989</t>
  </si>
  <si>
    <t>6810990</t>
  </si>
  <si>
    <t>6810991</t>
  </si>
  <si>
    <t>6810992</t>
  </si>
  <si>
    <t>6810993</t>
  </si>
  <si>
    <t>6810994</t>
  </si>
  <si>
    <t>6810995</t>
  </si>
  <si>
    <t>Tiger Transport Limited</t>
  </si>
  <si>
    <t>6810996</t>
  </si>
  <si>
    <t>6810997</t>
  </si>
  <si>
    <t>6810998</t>
  </si>
  <si>
    <t>6810999</t>
  </si>
  <si>
    <t>6921801</t>
  </si>
  <si>
    <t>6921802</t>
  </si>
  <si>
    <t>6921803</t>
  </si>
  <si>
    <t>6921804</t>
  </si>
  <si>
    <t>Joe Lartey</t>
  </si>
  <si>
    <t>6921805</t>
  </si>
  <si>
    <t>6921806</t>
  </si>
  <si>
    <t>6921807</t>
  </si>
  <si>
    <t>6921808</t>
  </si>
  <si>
    <t>6921809</t>
  </si>
  <si>
    <t>6921810</t>
  </si>
  <si>
    <t>Dora Gyaateng</t>
  </si>
  <si>
    <t>6921811</t>
  </si>
  <si>
    <t>6921812</t>
  </si>
  <si>
    <t>6921813</t>
  </si>
  <si>
    <t>6921814</t>
  </si>
  <si>
    <t>6921815</t>
  </si>
  <si>
    <t>6921816</t>
  </si>
  <si>
    <t>6921817</t>
  </si>
  <si>
    <t>6921818</t>
  </si>
  <si>
    <t>6921819</t>
  </si>
  <si>
    <t>6921820</t>
  </si>
  <si>
    <t>6921821</t>
  </si>
  <si>
    <t>6921822</t>
  </si>
  <si>
    <t>6921823</t>
  </si>
  <si>
    <t>6921824</t>
  </si>
  <si>
    <t>6921825</t>
  </si>
  <si>
    <t>6921826</t>
  </si>
  <si>
    <t>6921827</t>
  </si>
  <si>
    <t>6921828</t>
  </si>
  <si>
    <t>6921829</t>
  </si>
  <si>
    <t>6921830</t>
  </si>
  <si>
    <t>6921831</t>
  </si>
  <si>
    <t>6921832</t>
  </si>
  <si>
    <t>6921833</t>
  </si>
  <si>
    <t>6921834</t>
  </si>
  <si>
    <t>6921835</t>
  </si>
  <si>
    <t>6921836</t>
  </si>
  <si>
    <t>6921839</t>
  </si>
  <si>
    <t>6921840</t>
  </si>
  <si>
    <t>6921841</t>
  </si>
  <si>
    <t>6921842</t>
  </si>
  <si>
    <t>6921843</t>
  </si>
  <si>
    <t>6921844</t>
  </si>
  <si>
    <t>6921845</t>
  </si>
  <si>
    <t>6921846</t>
  </si>
  <si>
    <t>6921847</t>
  </si>
  <si>
    <t>6921848</t>
  </si>
  <si>
    <t>ibrahim Abdulai</t>
  </si>
  <si>
    <t>6921849</t>
  </si>
  <si>
    <t>6921850</t>
  </si>
  <si>
    <t>6921851</t>
  </si>
  <si>
    <t>6921852</t>
  </si>
  <si>
    <t>6921853</t>
  </si>
  <si>
    <t>6921854</t>
  </si>
  <si>
    <t>6921855</t>
  </si>
  <si>
    <t>6921856</t>
  </si>
  <si>
    <t>6921857</t>
  </si>
  <si>
    <t>6921858</t>
  </si>
  <si>
    <t>6921859</t>
  </si>
  <si>
    <t>6921860</t>
  </si>
  <si>
    <t>6921861</t>
  </si>
  <si>
    <t>6921862</t>
  </si>
  <si>
    <t>29/052025</t>
  </si>
  <si>
    <t>6921863</t>
  </si>
  <si>
    <t>6921864</t>
  </si>
  <si>
    <t>Emmnauel Assibu</t>
  </si>
  <si>
    <t>6921865</t>
  </si>
  <si>
    <t>6921866</t>
  </si>
  <si>
    <t>6921867</t>
  </si>
  <si>
    <t>6921868</t>
  </si>
  <si>
    <t>6921869</t>
  </si>
  <si>
    <t>3284501</t>
  </si>
  <si>
    <t>3284502</t>
  </si>
  <si>
    <t>Vivian Avusluglo</t>
  </si>
  <si>
    <t>3284503</t>
  </si>
  <si>
    <t>3284504</t>
  </si>
  <si>
    <t>3284505</t>
  </si>
  <si>
    <t>3284506</t>
  </si>
  <si>
    <t>3284507</t>
  </si>
  <si>
    <t>3284508</t>
  </si>
  <si>
    <t>3284509</t>
  </si>
  <si>
    <t>3284510</t>
  </si>
  <si>
    <t>3284511</t>
  </si>
  <si>
    <t>3284512</t>
  </si>
  <si>
    <t>3284513</t>
  </si>
  <si>
    <t>3284514</t>
  </si>
  <si>
    <t>3284515</t>
  </si>
  <si>
    <t>3284516</t>
  </si>
  <si>
    <t>3284517</t>
  </si>
  <si>
    <t>Tijani Ahmed</t>
  </si>
  <si>
    <t>3284518</t>
  </si>
  <si>
    <t>3284519</t>
  </si>
  <si>
    <t>3284520</t>
  </si>
  <si>
    <t>3284521</t>
  </si>
  <si>
    <t>3284523</t>
  </si>
  <si>
    <t>3284524</t>
  </si>
  <si>
    <t>3284525</t>
  </si>
  <si>
    <t>3284526</t>
  </si>
  <si>
    <t>3284527</t>
  </si>
  <si>
    <t>3284528</t>
  </si>
  <si>
    <t>3284529</t>
  </si>
  <si>
    <t>3284530</t>
  </si>
  <si>
    <t>3284531</t>
  </si>
  <si>
    <t>3284532</t>
  </si>
  <si>
    <t>3284533</t>
  </si>
  <si>
    <t>3284534</t>
  </si>
  <si>
    <t>3284535</t>
  </si>
  <si>
    <t>3284536</t>
  </si>
  <si>
    <t>3284537</t>
  </si>
  <si>
    <t>3284538</t>
  </si>
  <si>
    <t>3284539</t>
  </si>
  <si>
    <t>Santon ghana limited</t>
  </si>
  <si>
    <t>3284540</t>
  </si>
  <si>
    <t>Ibrahim Abdulia</t>
  </si>
  <si>
    <t>3284541</t>
  </si>
  <si>
    <t>3284542</t>
  </si>
  <si>
    <t>3284543</t>
  </si>
  <si>
    <t>3284544</t>
  </si>
  <si>
    <t>3284545</t>
  </si>
  <si>
    <t>3284546</t>
  </si>
  <si>
    <t>3284547</t>
  </si>
  <si>
    <t>3284548</t>
  </si>
  <si>
    <t>3284549</t>
  </si>
  <si>
    <t>3284550</t>
  </si>
  <si>
    <t>3284551</t>
  </si>
  <si>
    <t>C.P Walantu Zonal Council</t>
  </si>
  <si>
    <t>3284552</t>
  </si>
  <si>
    <t>3284553</t>
  </si>
  <si>
    <t>3284554</t>
  </si>
  <si>
    <t>3284556</t>
  </si>
  <si>
    <t>Kaof Limited</t>
  </si>
  <si>
    <t>3284557</t>
  </si>
  <si>
    <t>3284558</t>
  </si>
  <si>
    <t>3284559</t>
  </si>
  <si>
    <t>Akweley Zonal Council</t>
  </si>
  <si>
    <t>3284560</t>
  </si>
  <si>
    <t>3284561</t>
  </si>
  <si>
    <t>3284562</t>
  </si>
  <si>
    <t>3284563</t>
  </si>
  <si>
    <t>3284564</t>
  </si>
  <si>
    <t>3284565</t>
  </si>
  <si>
    <t>3284566</t>
  </si>
  <si>
    <t>J.A Biney And Construction limited</t>
  </si>
  <si>
    <t>3284567</t>
  </si>
  <si>
    <t>3284568</t>
  </si>
  <si>
    <t>3284569</t>
  </si>
  <si>
    <t>TV3 NETWORK LIMITED</t>
  </si>
  <si>
    <t>3284570</t>
  </si>
  <si>
    <t>3284571</t>
  </si>
  <si>
    <t>3284572</t>
  </si>
  <si>
    <t>3284573</t>
  </si>
  <si>
    <t>3284574</t>
  </si>
  <si>
    <t>3284575</t>
  </si>
  <si>
    <t>3284576</t>
  </si>
  <si>
    <t>3284577</t>
  </si>
  <si>
    <t>3284578</t>
  </si>
  <si>
    <t>3284579</t>
  </si>
  <si>
    <t>3284580</t>
  </si>
  <si>
    <t>3284581</t>
  </si>
  <si>
    <t>3284582</t>
  </si>
  <si>
    <t>3284583</t>
  </si>
  <si>
    <t>3284584</t>
  </si>
  <si>
    <t>3284585</t>
  </si>
  <si>
    <t>3284586</t>
  </si>
  <si>
    <t>3284587</t>
  </si>
  <si>
    <t>3284588</t>
  </si>
  <si>
    <t>3284589</t>
  </si>
  <si>
    <t>3284590</t>
  </si>
  <si>
    <t>3284591</t>
  </si>
  <si>
    <t>3284592</t>
  </si>
  <si>
    <t>3285028</t>
  </si>
  <si>
    <t>Appiah Martina</t>
  </si>
  <si>
    <t>3285029</t>
  </si>
  <si>
    <t>Michael Assoku Kwarko -Brew</t>
  </si>
  <si>
    <t>3285030</t>
  </si>
  <si>
    <t>Puwu Conference centre</t>
  </si>
  <si>
    <t>3285031</t>
  </si>
  <si>
    <t>3285032</t>
  </si>
  <si>
    <t>Edith Gavor</t>
  </si>
  <si>
    <t>3285033</t>
  </si>
  <si>
    <t>Ebenezer Manford</t>
  </si>
  <si>
    <t>3285034</t>
  </si>
  <si>
    <t>Yoo Mart limited</t>
  </si>
  <si>
    <t>3285035</t>
  </si>
  <si>
    <t>3285036</t>
  </si>
  <si>
    <t>Magdalene Kpabitey</t>
  </si>
  <si>
    <t>3285037</t>
  </si>
  <si>
    <t>Adwowa Efiefi Ekem</t>
  </si>
  <si>
    <t>3285039</t>
  </si>
  <si>
    <t>Anita Afriyie</t>
  </si>
  <si>
    <t>3285040</t>
  </si>
  <si>
    <t>3285041</t>
  </si>
  <si>
    <t>3285042</t>
  </si>
  <si>
    <t xml:space="preserve">Precious Podinet </t>
  </si>
  <si>
    <t>3285043</t>
  </si>
  <si>
    <t>Leslie Selorm Kofi Joppa</t>
  </si>
  <si>
    <t>3285044</t>
  </si>
  <si>
    <t>Nathaniel Opoku Akwaboah</t>
  </si>
  <si>
    <t>3285046</t>
  </si>
  <si>
    <t>3285047</t>
  </si>
  <si>
    <t>6921870</t>
  </si>
  <si>
    <t>6921871</t>
  </si>
  <si>
    <t>6921872</t>
  </si>
  <si>
    <t>6921873</t>
  </si>
  <si>
    <t>6921874</t>
  </si>
  <si>
    <t>6921875</t>
  </si>
  <si>
    <t>6921876</t>
  </si>
  <si>
    <t>6921877</t>
  </si>
  <si>
    <t>6921878</t>
  </si>
  <si>
    <t>6921879</t>
  </si>
  <si>
    <t>6921880</t>
  </si>
  <si>
    <t>6921881</t>
  </si>
  <si>
    <t>6921882</t>
  </si>
  <si>
    <t>6921883</t>
  </si>
  <si>
    <t>6921884</t>
  </si>
  <si>
    <t>6921885</t>
  </si>
  <si>
    <t>6921886</t>
  </si>
  <si>
    <t>6921887</t>
  </si>
  <si>
    <t>6921888</t>
  </si>
  <si>
    <t>6921889</t>
  </si>
  <si>
    <t>6921890</t>
  </si>
  <si>
    <t>6921891</t>
  </si>
  <si>
    <t>6921892</t>
  </si>
  <si>
    <t>6921893</t>
  </si>
  <si>
    <t>6921894</t>
  </si>
  <si>
    <t>6921895</t>
  </si>
  <si>
    <t>6921896</t>
  </si>
  <si>
    <t>6921897</t>
  </si>
  <si>
    <t>6921898</t>
  </si>
  <si>
    <t>6921899</t>
  </si>
  <si>
    <t>6921900</t>
  </si>
  <si>
    <t>Reversal of cheque</t>
  </si>
  <si>
    <t>ASEMA transfer In -Feb</t>
  </si>
  <si>
    <t>ASEMA transfer In -march</t>
  </si>
  <si>
    <t>Transfer Inn 3rd quarter 2024</t>
  </si>
  <si>
    <t>Transfer Inn 4th  quarter 2024</t>
  </si>
  <si>
    <t xml:space="preserve">Reversal of GRA </t>
  </si>
  <si>
    <t>Transfer In 1st quarter 2025</t>
  </si>
  <si>
    <t>Reversal of cheque 001904</t>
  </si>
  <si>
    <t>Transfer Inn -ASEMA</t>
  </si>
  <si>
    <t xml:space="preserve">Transfer from GCB </t>
  </si>
  <si>
    <t xml:space="preserve">Transfer In 1st quarter 2025 PWD </t>
  </si>
  <si>
    <t>Transfer In 1st quarter 2025 MP</t>
  </si>
  <si>
    <t>3288208</t>
  </si>
  <si>
    <t>3288209</t>
  </si>
  <si>
    <t>3287005</t>
  </si>
  <si>
    <t>3287006</t>
  </si>
  <si>
    <t>3287007</t>
  </si>
  <si>
    <t>3287012</t>
  </si>
  <si>
    <t>3287013</t>
  </si>
  <si>
    <t>3287043</t>
  </si>
  <si>
    <t>3287078</t>
  </si>
  <si>
    <t>3287091</t>
  </si>
  <si>
    <t>3284598</t>
  </si>
  <si>
    <t>3287085</t>
  </si>
  <si>
    <t>3288216</t>
  </si>
  <si>
    <t>3287009</t>
  </si>
  <si>
    <t>3287044</t>
  </si>
  <si>
    <t>GRound Rent</t>
  </si>
  <si>
    <t>3287092</t>
  </si>
  <si>
    <t>3287010</t>
  </si>
  <si>
    <t>3287097</t>
  </si>
  <si>
    <t>3287098</t>
  </si>
  <si>
    <t>3287014</t>
  </si>
  <si>
    <t>3287015</t>
  </si>
  <si>
    <t>3287068</t>
  </si>
  <si>
    <t>3287069</t>
  </si>
  <si>
    <t>3287070</t>
  </si>
  <si>
    <t>3287071</t>
  </si>
  <si>
    <t>3287089</t>
  </si>
  <si>
    <t>3287095</t>
  </si>
  <si>
    <t>3287099</t>
  </si>
  <si>
    <t>3287100</t>
  </si>
  <si>
    <t>3288223</t>
  </si>
  <si>
    <t>3288224</t>
  </si>
  <si>
    <t>3288225</t>
  </si>
  <si>
    <t>3288230</t>
  </si>
  <si>
    <t>3288232</t>
  </si>
  <si>
    <t>3287017</t>
  </si>
  <si>
    <t>3288229</t>
  </si>
  <si>
    <t>3284596</t>
  </si>
  <si>
    <t>3284597</t>
  </si>
  <si>
    <t>3288212</t>
  </si>
  <si>
    <t>3288213</t>
  </si>
  <si>
    <t>3288214</t>
  </si>
  <si>
    <t>3288215</t>
  </si>
  <si>
    <t>3288217</t>
  </si>
  <si>
    <t>3288218</t>
  </si>
  <si>
    <t>3287018</t>
  </si>
  <si>
    <t>3287059</t>
  </si>
  <si>
    <t>3287060</t>
  </si>
  <si>
    <t>3287061</t>
  </si>
  <si>
    <t>3287062</t>
  </si>
  <si>
    <t>3287063</t>
  </si>
  <si>
    <t>3287086</t>
  </si>
  <si>
    <t>3288210</t>
  </si>
  <si>
    <t>3288211</t>
  </si>
  <si>
    <t>3288226</t>
  </si>
  <si>
    <t>3288231</t>
  </si>
  <si>
    <t>3287011</t>
  </si>
  <si>
    <t>3287020</t>
  </si>
  <si>
    <t>3287021</t>
  </si>
  <si>
    <t>3287022</t>
  </si>
  <si>
    <t>3287023</t>
  </si>
  <si>
    <t>3287066</t>
  </si>
  <si>
    <t>3287082</t>
  </si>
  <si>
    <t>3287083</t>
  </si>
  <si>
    <t>3287084</t>
  </si>
  <si>
    <t>3287088</t>
  </si>
  <si>
    <t>3288206</t>
  </si>
  <si>
    <t>3288222</t>
  </si>
  <si>
    <t>3284595</t>
  </si>
  <si>
    <t>25/7/2025.</t>
  </si>
  <si>
    <t>3288207</t>
  </si>
  <si>
    <t>3287019</t>
  </si>
  <si>
    <t>3287035</t>
  </si>
  <si>
    <t>3287081</t>
  </si>
  <si>
    <t>3287090</t>
  </si>
  <si>
    <t>3288204</t>
  </si>
  <si>
    <t>3288219</t>
  </si>
  <si>
    <t>3288220</t>
  </si>
  <si>
    <t>3287093</t>
  </si>
  <si>
    <t>3287072</t>
  </si>
  <si>
    <t>3287073</t>
  </si>
  <si>
    <t xml:space="preserve">Mariestopes International </t>
  </si>
  <si>
    <t>3284593</t>
  </si>
  <si>
    <t>3284599</t>
  </si>
  <si>
    <t>3284600</t>
  </si>
  <si>
    <t xml:space="preserve"> 03/7/2025</t>
  </si>
  <si>
    <t>3287001</t>
  </si>
  <si>
    <t>3287002</t>
  </si>
  <si>
    <t>3287016</t>
  </si>
  <si>
    <t>3287064</t>
  </si>
  <si>
    <t>3287065</t>
  </si>
  <si>
    <t>3287067</t>
  </si>
  <si>
    <t>China Easyby Limited</t>
  </si>
  <si>
    <t>3287079</t>
  </si>
  <si>
    <t>3287087</t>
  </si>
  <si>
    <t>3287094</t>
  </si>
  <si>
    <t>3287096</t>
  </si>
  <si>
    <t>3288201</t>
  </si>
  <si>
    <t>3288202</t>
  </si>
  <si>
    <t>3288205</t>
  </si>
  <si>
    <t>3288227</t>
  </si>
  <si>
    <t>3288233</t>
  </si>
  <si>
    <t>3287077</t>
  </si>
  <si>
    <t>3287003</t>
  </si>
  <si>
    <t>3287004</t>
  </si>
  <si>
    <t>3287008</t>
  </si>
  <si>
    <t>3288221</t>
  </si>
  <si>
    <t>3287024</t>
  </si>
  <si>
    <t>3287025</t>
  </si>
  <si>
    <t>3287026</t>
  </si>
  <si>
    <t>3287027</t>
  </si>
  <si>
    <t>3287028</t>
  </si>
  <si>
    <t>3287029</t>
  </si>
  <si>
    <t>3287030</t>
  </si>
  <si>
    <t>3287031</t>
  </si>
  <si>
    <t>3287032</t>
  </si>
  <si>
    <t>3287033</t>
  </si>
  <si>
    <t>3287034</t>
  </si>
  <si>
    <t>3287037</t>
  </si>
  <si>
    <t>3287038</t>
  </si>
  <si>
    <t>3287039</t>
  </si>
  <si>
    <t>3287040</t>
  </si>
  <si>
    <t>3287041</t>
  </si>
  <si>
    <t>3287042</t>
  </si>
  <si>
    <t>3287045</t>
  </si>
  <si>
    <t>3287046</t>
  </si>
  <si>
    <t>3287047</t>
  </si>
  <si>
    <t>3287048</t>
  </si>
  <si>
    <t>3287049</t>
  </si>
  <si>
    <t>3287050</t>
  </si>
  <si>
    <t>3287051</t>
  </si>
  <si>
    <t>3287052</t>
  </si>
  <si>
    <t>3287053</t>
  </si>
  <si>
    <t>3287054</t>
  </si>
  <si>
    <t>3287055</t>
  </si>
  <si>
    <t>3287056</t>
  </si>
  <si>
    <t>3287057</t>
  </si>
  <si>
    <t>3287058</t>
  </si>
  <si>
    <t>3287080</t>
  </si>
  <si>
    <t xml:space="preserve">Tiger Transport Association </t>
  </si>
  <si>
    <t>3284594</t>
  </si>
  <si>
    <t>3287036</t>
  </si>
  <si>
    <t>CP/Walantu Zonal Council</t>
  </si>
  <si>
    <t>3287074</t>
  </si>
  <si>
    <t>3287075</t>
  </si>
  <si>
    <t>3287076</t>
  </si>
  <si>
    <t>C.P /Walantu Zonal Council</t>
  </si>
  <si>
    <t>3288203</t>
  </si>
  <si>
    <t>3288234</t>
  </si>
  <si>
    <t>3288235</t>
  </si>
  <si>
    <t>CP/WALANTU ZONAL COUNCIL</t>
  </si>
  <si>
    <t>3288236</t>
  </si>
  <si>
    <t>3288237</t>
  </si>
  <si>
    <t>3288238</t>
  </si>
  <si>
    <t>Pharmacist/Chemical Sellers</t>
  </si>
  <si>
    <t>3288239</t>
  </si>
  <si>
    <t>3288240</t>
  </si>
  <si>
    <t>Hotel/Night Club</t>
  </si>
  <si>
    <t>3288241</t>
  </si>
  <si>
    <t>3288242</t>
  </si>
  <si>
    <t>3288243</t>
  </si>
  <si>
    <t>3288244</t>
  </si>
  <si>
    <t>3288245</t>
  </si>
  <si>
    <t>3288246</t>
  </si>
  <si>
    <t>3288247</t>
  </si>
  <si>
    <t>Hairdressers/Dress Makers</t>
  </si>
  <si>
    <t>3288248</t>
  </si>
  <si>
    <t>3288249</t>
  </si>
  <si>
    <t>Tiger Transport Association</t>
  </si>
  <si>
    <t>3288250</t>
  </si>
  <si>
    <t>3288251</t>
  </si>
  <si>
    <t>3288252</t>
  </si>
  <si>
    <t>3288253</t>
  </si>
  <si>
    <t>3288254</t>
  </si>
  <si>
    <t>3288255</t>
  </si>
  <si>
    <t>3288256</t>
  </si>
  <si>
    <t>3288257</t>
  </si>
  <si>
    <t>Sawmills</t>
  </si>
  <si>
    <t>Mechanics</t>
  </si>
  <si>
    <t>3288258</t>
  </si>
  <si>
    <t>3288260</t>
  </si>
  <si>
    <t>3288261</t>
  </si>
  <si>
    <t>3288262</t>
  </si>
  <si>
    <t>3288263</t>
  </si>
  <si>
    <t>3288265</t>
  </si>
  <si>
    <t>3288266</t>
  </si>
  <si>
    <t>3288267</t>
  </si>
  <si>
    <t>3288268</t>
  </si>
  <si>
    <t>3288269</t>
  </si>
  <si>
    <t>3288270</t>
  </si>
  <si>
    <t>Bill Boards</t>
  </si>
  <si>
    <t>3288271</t>
  </si>
  <si>
    <t>3288272</t>
  </si>
  <si>
    <t>3288273</t>
  </si>
  <si>
    <t>3288274</t>
  </si>
  <si>
    <t>Vivian Avusuglo</t>
  </si>
  <si>
    <t>3288275</t>
  </si>
  <si>
    <t>3288276</t>
  </si>
  <si>
    <t>3288277</t>
  </si>
  <si>
    <t>3288278</t>
  </si>
  <si>
    <t>3288279</t>
  </si>
  <si>
    <t>3288280</t>
  </si>
  <si>
    <t>3288281</t>
  </si>
  <si>
    <t>3288282</t>
  </si>
  <si>
    <t>Maternity Homes/Clinics</t>
  </si>
  <si>
    <t>3288283</t>
  </si>
  <si>
    <t>3288284</t>
  </si>
  <si>
    <t>3288285</t>
  </si>
  <si>
    <t>3288286</t>
  </si>
  <si>
    <t>Block Manufactures</t>
  </si>
  <si>
    <t>3288287</t>
  </si>
  <si>
    <t>3288288</t>
  </si>
  <si>
    <t>3288289</t>
  </si>
  <si>
    <t>3288290</t>
  </si>
  <si>
    <t>3288291</t>
  </si>
  <si>
    <t>3288292</t>
  </si>
  <si>
    <t>3288293</t>
  </si>
  <si>
    <t>3288294</t>
  </si>
  <si>
    <t>3288295</t>
  </si>
  <si>
    <t>3288296</t>
  </si>
  <si>
    <t>3288297</t>
  </si>
  <si>
    <t>3288298</t>
  </si>
  <si>
    <t>3288299</t>
  </si>
  <si>
    <t>3288300</t>
  </si>
  <si>
    <t>3292201</t>
  </si>
  <si>
    <t>3292202</t>
  </si>
  <si>
    <t>3292203</t>
  </si>
  <si>
    <t>3292204</t>
  </si>
  <si>
    <t>3292205</t>
  </si>
  <si>
    <t>3292206</t>
  </si>
  <si>
    <t>3292207</t>
  </si>
  <si>
    <t>3292208</t>
  </si>
  <si>
    <t>3292209</t>
  </si>
  <si>
    <t>3282210</t>
  </si>
  <si>
    <t>3282211</t>
  </si>
  <si>
    <t>3282212</t>
  </si>
  <si>
    <t>Galimah Emmanuel</t>
  </si>
  <si>
    <t>3282213</t>
  </si>
  <si>
    <t>3282214</t>
  </si>
  <si>
    <t>3282215</t>
  </si>
  <si>
    <t>3282216</t>
  </si>
  <si>
    <t>3282217</t>
  </si>
  <si>
    <t>3282218</t>
  </si>
  <si>
    <t>3282219</t>
  </si>
  <si>
    <t>3282220</t>
  </si>
  <si>
    <t>3282221</t>
  </si>
  <si>
    <t>christopher Oteng</t>
  </si>
  <si>
    <t>3282222</t>
  </si>
  <si>
    <t>3282223</t>
  </si>
  <si>
    <t>3282224</t>
  </si>
  <si>
    <t>3282225</t>
  </si>
  <si>
    <t>3282226</t>
  </si>
  <si>
    <t>3282227</t>
  </si>
  <si>
    <t>3282228</t>
  </si>
  <si>
    <t>3282229</t>
  </si>
  <si>
    <t>3282230</t>
  </si>
  <si>
    <t>3282231</t>
  </si>
  <si>
    <t>3282232</t>
  </si>
  <si>
    <t>Kaof limited</t>
  </si>
  <si>
    <t>3282233</t>
  </si>
  <si>
    <t>Naah Gloria</t>
  </si>
  <si>
    <t>3285061</t>
  </si>
  <si>
    <t>PG Advertising Agency limited</t>
  </si>
  <si>
    <t>3285063</t>
  </si>
  <si>
    <t>Refyan  ventures</t>
  </si>
  <si>
    <t>3285064</t>
  </si>
  <si>
    <t>victor walker</t>
  </si>
  <si>
    <t>3285065</t>
  </si>
  <si>
    <t xml:space="preserve">Tibil Rita </t>
  </si>
  <si>
    <t>3285091</t>
  </si>
  <si>
    <t>3285092</t>
  </si>
  <si>
    <t>3285093</t>
  </si>
  <si>
    <t>Mathew Kirkk Wofie</t>
  </si>
  <si>
    <t>3285097</t>
  </si>
  <si>
    <t>3285098</t>
  </si>
  <si>
    <t>3285099</t>
  </si>
  <si>
    <t>Nobles Inn</t>
  </si>
  <si>
    <t>3285100</t>
  </si>
  <si>
    <t>13//8/2025</t>
  </si>
  <si>
    <t>3297502</t>
  </si>
  <si>
    <t>Dzibolosu frank</t>
  </si>
  <si>
    <t>3297503</t>
  </si>
  <si>
    <t>Ahmadiyya Musi</t>
  </si>
  <si>
    <t>3297506</t>
  </si>
  <si>
    <t>3297507</t>
  </si>
  <si>
    <t>3297508</t>
  </si>
  <si>
    <t>Essuman Kweku</t>
  </si>
  <si>
    <t>3297509</t>
  </si>
  <si>
    <t>3297510</t>
  </si>
  <si>
    <t xml:space="preserve">CP/Walantu Zonal Council </t>
  </si>
  <si>
    <t>3292234</t>
  </si>
  <si>
    <t>Jacob Mensah -Appiah</t>
  </si>
  <si>
    <t>3292236</t>
  </si>
  <si>
    <t>3292237</t>
  </si>
  <si>
    <t>3292238</t>
  </si>
  <si>
    <t>3292239</t>
  </si>
  <si>
    <t>3292240</t>
  </si>
  <si>
    <t>3292241</t>
  </si>
  <si>
    <t>3292242</t>
  </si>
  <si>
    <t>3292243</t>
  </si>
  <si>
    <t>3292244</t>
  </si>
  <si>
    <t>3292245</t>
  </si>
  <si>
    <t>3292246</t>
  </si>
  <si>
    <t>3292247</t>
  </si>
  <si>
    <t>3292248</t>
  </si>
  <si>
    <t>3292249</t>
  </si>
  <si>
    <t>3292250</t>
  </si>
  <si>
    <t>3292251</t>
  </si>
  <si>
    <t>3292252</t>
  </si>
  <si>
    <t>3292253</t>
  </si>
  <si>
    <t>3292254</t>
  </si>
  <si>
    <t>3292255</t>
  </si>
  <si>
    <t>3292256</t>
  </si>
  <si>
    <t>3292257</t>
  </si>
  <si>
    <t>3292258</t>
  </si>
  <si>
    <t>3292259</t>
  </si>
  <si>
    <t>3292260</t>
  </si>
  <si>
    <t>3292261</t>
  </si>
  <si>
    <t>3292262</t>
  </si>
  <si>
    <t>3292263</t>
  </si>
  <si>
    <t>3292264</t>
  </si>
  <si>
    <t>3292265</t>
  </si>
  <si>
    <t>3292266</t>
  </si>
  <si>
    <t>3292267</t>
  </si>
  <si>
    <t>3292268</t>
  </si>
  <si>
    <t>3292269</t>
  </si>
  <si>
    <t>3292270</t>
  </si>
  <si>
    <t>3292271</t>
  </si>
  <si>
    <t>3292272</t>
  </si>
  <si>
    <t>3292273</t>
  </si>
  <si>
    <t>3292274</t>
  </si>
  <si>
    <t>3292275</t>
  </si>
  <si>
    <t>3292276</t>
  </si>
  <si>
    <t>3292277</t>
  </si>
  <si>
    <t>3292278</t>
  </si>
  <si>
    <t>3292279</t>
  </si>
  <si>
    <t>3292280</t>
  </si>
  <si>
    <t>3292281</t>
  </si>
  <si>
    <t>3292282</t>
  </si>
  <si>
    <t>Talent Microfinance</t>
  </si>
  <si>
    <t>3292283</t>
  </si>
  <si>
    <t>3292284</t>
  </si>
  <si>
    <t>3292285</t>
  </si>
  <si>
    <t>3292286</t>
  </si>
  <si>
    <t>3292287</t>
  </si>
  <si>
    <t>3292288</t>
  </si>
  <si>
    <t>3292289</t>
  </si>
  <si>
    <t>3292290</t>
  </si>
  <si>
    <t>3292291</t>
  </si>
  <si>
    <t>3292292</t>
  </si>
  <si>
    <t>3292293</t>
  </si>
  <si>
    <t>3292294</t>
  </si>
  <si>
    <t>3292295</t>
  </si>
  <si>
    <t>3292296</t>
  </si>
  <si>
    <t>3292297</t>
  </si>
  <si>
    <t>3292298</t>
  </si>
  <si>
    <t>A.I Bossu One</t>
  </si>
  <si>
    <t>3292299</t>
  </si>
  <si>
    <t>3292300</t>
  </si>
  <si>
    <t>3298301</t>
  </si>
  <si>
    <t>3298302</t>
  </si>
  <si>
    <t>C.P/Walantu Zonal Council</t>
  </si>
  <si>
    <t>3298303</t>
  </si>
  <si>
    <t>3298304</t>
  </si>
  <si>
    <t>3298305</t>
  </si>
  <si>
    <t>3298306</t>
  </si>
  <si>
    <t>3298307</t>
  </si>
  <si>
    <t>3298308</t>
  </si>
  <si>
    <t>3298309</t>
  </si>
  <si>
    <t>3298310</t>
  </si>
  <si>
    <t>3298311</t>
  </si>
  <si>
    <t>3298312</t>
  </si>
  <si>
    <t>3298313</t>
  </si>
  <si>
    <t>3298314</t>
  </si>
  <si>
    <t>3298315</t>
  </si>
  <si>
    <t>3298316</t>
  </si>
  <si>
    <t>3298317</t>
  </si>
  <si>
    <t>3298318</t>
  </si>
  <si>
    <t>3298319</t>
  </si>
  <si>
    <t>DIANA AMOAH</t>
  </si>
  <si>
    <t>3298320</t>
  </si>
  <si>
    <t>3298321</t>
  </si>
  <si>
    <t>3298322</t>
  </si>
  <si>
    <t>3298323</t>
  </si>
  <si>
    <t>3298324</t>
  </si>
  <si>
    <t>3298325</t>
  </si>
  <si>
    <t>3298326</t>
  </si>
  <si>
    <t>3298327</t>
  </si>
  <si>
    <t>3298328</t>
  </si>
  <si>
    <t>3298329</t>
  </si>
  <si>
    <t>3298330</t>
  </si>
  <si>
    <t>3298331</t>
  </si>
  <si>
    <t>3298332</t>
  </si>
  <si>
    <t>3298333</t>
  </si>
  <si>
    <t>32983834</t>
  </si>
  <si>
    <t>32983835</t>
  </si>
  <si>
    <t>3298336</t>
  </si>
  <si>
    <t>Obed Quaye Ventures</t>
  </si>
  <si>
    <t>3298337</t>
  </si>
  <si>
    <t>32983838</t>
  </si>
  <si>
    <t>3298339</t>
  </si>
  <si>
    <t>3298340</t>
  </si>
  <si>
    <t>3298341</t>
  </si>
  <si>
    <t>3298342</t>
  </si>
  <si>
    <t>3298343</t>
  </si>
  <si>
    <t>3298344</t>
  </si>
  <si>
    <t>3298345</t>
  </si>
  <si>
    <t>3298346</t>
  </si>
  <si>
    <t>3298347</t>
  </si>
  <si>
    <t>3298348</t>
  </si>
  <si>
    <t>3298349</t>
  </si>
  <si>
    <t>3298350</t>
  </si>
  <si>
    <t>3298351</t>
  </si>
  <si>
    <t>3298352</t>
  </si>
  <si>
    <t>3298353</t>
  </si>
  <si>
    <t>3298354</t>
  </si>
  <si>
    <t>3298355</t>
  </si>
  <si>
    <t>3298356</t>
  </si>
  <si>
    <t>3298357</t>
  </si>
  <si>
    <t>3298358</t>
  </si>
  <si>
    <t>3298359</t>
  </si>
  <si>
    <t>3298360</t>
  </si>
  <si>
    <t>3298361</t>
  </si>
  <si>
    <t>3298362</t>
  </si>
  <si>
    <t>3298363</t>
  </si>
  <si>
    <t>3298364</t>
  </si>
  <si>
    <t>3298365</t>
  </si>
  <si>
    <t>3298366</t>
  </si>
  <si>
    <t>3298367</t>
  </si>
  <si>
    <t>3298368</t>
  </si>
  <si>
    <t>3298369</t>
  </si>
  <si>
    <t>3298370</t>
  </si>
  <si>
    <t>3298371</t>
  </si>
  <si>
    <t>3298372</t>
  </si>
  <si>
    <t>Margaret Kwayisi</t>
  </si>
  <si>
    <t>3298374</t>
  </si>
  <si>
    <t>3298376</t>
  </si>
  <si>
    <t>3298377</t>
  </si>
  <si>
    <t>3298378</t>
  </si>
  <si>
    <t>27/10/2025</t>
  </si>
  <si>
    <t>3298379</t>
  </si>
  <si>
    <t>3298380</t>
  </si>
  <si>
    <t>28/10/2025</t>
  </si>
  <si>
    <t>3298381</t>
  </si>
  <si>
    <t>3298382</t>
  </si>
  <si>
    <t>3298383</t>
  </si>
  <si>
    <t>3298384</t>
  </si>
  <si>
    <t>3298385</t>
  </si>
  <si>
    <t>3298386</t>
  </si>
  <si>
    <t>Joyce Okine</t>
  </si>
  <si>
    <t>3298390</t>
  </si>
  <si>
    <t>3298391</t>
  </si>
  <si>
    <t>John mensah</t>
  </si>
  <si>
    <t>3298392</t>
  </si>
  <si>
    <t>3298393</t>
  </si>
  <si>
    <t>3297531</t>
  </si>
  <si>
    <t>Eric Essuman</t>
  </si>
  <si>
    <t>3297532</t>
  </si>
  <si>
    <t>Isaac Opoku</t>
  </si>
  <si>
    <t>3297533</t>
  </si>
  <si>
    <t>Daniel Wiredu</t>
  </si>
  <si>
    <t>3297534</t>
  </si>
  <si>
    <t>Michael avadetsi</t>
  </si>
  <si>
    <t>3297535</t>
  </si>
  <si>
    <t>3297536</t>
  </si>
  <si>
    <t>Catherine Kumah</t>
  </si>
  <si>
    <t>3297537</t>
  </si>
  <si>
    <t>3297538</t>
  </si>
  <si>
    <t>14/10/2024</t>
  </si>
  <si>
    <t>3297539</t>
  </si>
  <si>
    <t>Paul Addoquaye Alloety</t>
  </si>
  <si>
    <t>3297540</t>
  </si>
  <si>
    <t>Aaron Magnusen</t>
  </si>
  <si>
    <t>3297541</t>
  </si>
  <si>
    <t>Sharon MAgnusen</t>
  </si>
  <si>
    <t>3297542</t>
  </si>
  <si>
    <t>Felix Okyere Boakye</t>
  </si>
  <si>
    <t>3297543</t>
  </si>
  <si>
    <t>Sophia Mensah</t>
  </si>
  <si>
    <t>3297544</t>
  </si>
  <si>
    <t>24/`10/2025</t>
  </si>
  <si>
    <t>Atala  Limired</t>
  </si>
  <si>
    <t>3297545</t>
  </si>
  <si>
    <t>Transfer in October-GOG</t>
  </si>
  <si>
    <t>Decentralised Department</t>
  </si>
  <si>
    <t>Transfer in October-UNICEF</t>
  </si>
  <si>
    <t xml:space="preserve">Transfer in 3rd Quarter 2025 </t>
  </si>
  <si>
    <t>3298394</t>
  </si>
  <si>
    <t>0/11/2025</t>
  </si>
  <si>
    <t>3298395</t>
  </si>
  <si>
    <t>3298396</t>
  </si>
  <si>
    <t>3298397</t>
  </si>
  <si>
    <t>3298398</t>
  </si>
  <si>
    <t>3298399</t>
  </si>
  <si>
    <t>3298400</t>
  </si>
  <si>
    <t>05783401</t>
  </si>
  <si>
    <t>05783402</t>
  </si>
  <si>
    <t>05783403</t>
  </si>
  <si>
    <t>05783404</t>
  </si>
  <si>
    <t>IBRAHIM ABDULAI</t>
  </si>
  <si>
    <t>05783405</t>
  </si>
  <si>
    <t>05783406</t>
  </si>
  <si>
    <t>05783407</t>
  </si>
  <si>
    <t>05783408</t>
  </si>
  <si>
    <t>PATRICIA KOOMSON</t>
  </si>
  <si>
    <t>05783409</t>
  </si>
  <si>
    <t>05783410</t>
  </si>
  <si>
    <t>05783411</t>
  </si>
  <si>
    <t>05783412</t>
  </si>
  <si>
    <t>05783413</t>
  </si>
  <si>
    <t>05783414</t>
  </si>
  <si>
    <t>05783415</t>
  </si>
  <si>
    <t>05783417</t>
  </si>
  <si>
    <t>05783418</t>
  </si>
  <si>
    <t>VIVIAN AVUSUGLO</t>
  </si>
  <si>
    <t>05783419</t>
  </si>
  <si>
    <t>05783420</t>
  </si>
  <si>
    <t>05783421</t>
  </si>
  <si>
    <t>FESTUS T.KODUA</t>
  </si>
  <si>
    <t>05783422</t>
  </si>
  <si>
    <t>05783423</t>
  </si>
  <si>
    <t>05783425</t>
  </si>
  <si>
    <t>FREDERICK BOAMAH</t>
  </si>
  <si>
    <t>05783426</t>
  </si>
  <si>
    <t>05783427</t>
  </si>
  <si>
    <t>05783428</t>
  </si>
  <si>
    <t>05783429</t>
  </si>
  <si>
    <t>05783430</t>
  </si>
  <si>
    <t>05783431</t>
  </si>
  <si>
    <t>05783432</t>
  </si>
  <si>
    <t>05783433</t>
  </si>
  <si>
    <t>05783434</t>
  </si>
  <si>
    <t>05783435</t>
  </si>
  <si>
    <t>05783436</t>
  </si>
  <si>
    <t>05783437</t>
  </si>
  <si>
    <t>05783440</t>
  </si>
  <si>
    <t>05783441</t>
  </si>
  <si>
    <t xml:space="preserve">KASOA CONTAINERS  SHOP OWNERS </t>
  </si>
  <si>
    <t>05783442</t>
  </si>
  <si>
    <t>05783443</t>
  </si>
  <si>
    <t>PRISCILLA DARKOAH</t>
  </si>
  <si>
    <t>05783444</t>
  </si>
  <si>
    <t>05783445</t>
  </si>
  <si>
    <t>05783446</t>
  </si>
  <si>
    <t>ESTHER TABUAH</t>
  </si>
  <si>
    <t>05783447</t>
  </si>
  <si>
    <t>05783448</t>
  </si>
  <si>
    <t>DORA GYANTENG</t>
  </si>
  <si>
    <t>05783449</t>
  </si>
  <si>
    <t>05783450</t>
  </si>
  <si>
    <t>05783451</t>
  </si>
  <si>
    <t>LYDIA ASANTE</t>
  </si>
  <si>
    <t>05783452</t>
  </si>
  <si>
    <t>05783454</t>
  </si>
  <si>
    <t>05783455</t>
  </si>
  <si>
    <t>05783456</t>
  </si>
  <si>
    <t>05783457</t>
  </si>
  <si>
    <t>HANNAH ADJETEY OKINE</t>
  </si>
  <si>
    <t>05784152</t>
  </si>
  <si>
    <t>KWEKU ASAMOAH</t>
  </si>
  <si>
    <t>05784153</t>
  </si>
  <si>
    <t>4,900.00</t>
  </si>
  <si>
    <t>MUTAWAKILU RAHIMATU</t>
  </si>
  <si>
    <t>05784154</t>
  </si>
  <si>
    <t>SAM JOHN /FRANCISCA DUFIE</t>
  </si>
  <si>
    <t>05784155</t>
  </si>
  <si>
    <t>MADAM ESTHER BOAFO</t>
  </si>
  <si>
    <t>05784156</t>
  </si>
  <si>
    <t>Sale of Building Permit Jacket</t>
  </si>
  <si>
    <t>JUDITH OWUSU</t>
  </si>
  <si>
    <t>05784157</t>
  </si>
  <si>
    <t>DAVID OTUBUAH/MONICA MENSAH</t>
  </si>
  <si>
    <t>05784158</t>
  </si>
  <si>
    <t>AKOMONI JACOB KWAKU</t>
  </si>
  <si>
    <t>05784159</t>
  </si>
  <si>
    <t>ANAESI EBENEZER</t>
  </si>
  <si>
    <t>05784160</t>
  </si>
  <si>
    <t>GIFTY ABBEY</t>
  </si>
  <si>
    <t>05784161</t>
  </si>
  <si>
    <t>ZINENUBA HUMPHREY</t>
  </si>
  <si>
    <t>05784162</t>
  </si>
  <si>
    <t xml:space="preserve">GIFTY AMENYA </t>
  </si>
  <si>
    <t>05784163</t>
  </si>
  <si>
    <t>MARY ANDOBE</t>
  </si>
  <si>
    <t>05784164</t>
  </si>
  <si>
    <t>DAILY BOOK SERVICES</t>
  </si>
  <si>
    <t>05784165</t>
  </si>
  <si>
    <t>MR.N.T. BONI</t>
  </si>
  <si>
    <t>05784166</t>
  </si>
  <si>
    <t>EUNICE GBEDI</t>
  </si>
  <si>
    <t>05784167</t>
  </si>
  <si>
    <t>JOYCE OKINE</t>
  </si>
  <si>
    <t>05784168</t>
  </si>
  <si>
    <t>05784169</t>
  </si>
  <si>
    <t>05784170</t>
  </si>
  <si>
    <t>05784171</t>
  </si>
  <si>
    <t>CATHRINE ADJAYE</t>
  </si>
  <si>
    <t>05784172</t>
  </si>
  <si>
    <t>05784173</t>
  </si>
  <si>
    <t>MICHEAL SOMAH YEBOAH</t>
  </si>
  <si>
    <t>05784174</t>
  </si>
  <si>
    <t>EMMANUEL ASSIBU</t>
  </si>
  <si>
    <t>05784175</t>
  </si>
  <si>
    <t>RKM GH LTD</t>
  </si>
  <si>
    <t>05784176</t>
  </si>
  <si>
    <t>DOMINIC KWESI NYAMATOR</t>
  </si>
  <si>
    <t>05784177</t>
  </si>
  <si>
    <t>MOHAMMED ABDALLAH</t>
  </si>
  <si>
    <t>05784178</t>
  </si>
  <si>
    <t>MICHEAL BABA MAHAMA</t>
  </si>
  <si>
    <t>05784180</t>
  </si>
  <si>
    <t>VICENTIA ADETSI</t>
  </si>
  <si>
    <t>05784181</t>
  </si>
  <si>
    <t>ALBERT MENSAH</t>
  </si>
  <si>
    <t>05784182</t>
  </si>
  <si>
    <t>FATI SALIHU</t>
  </si>
  <si>
    <t>05784184</t>
  </si>
  <si>
    <t>05784185</t>
  </si>
  <si>
    <t xml:space="preserve">M.O.ALHASSAN </t>
  </si>
  <si>
    <t>05784186</t>
  </si>
  <si>
    <t>MICHAEL KWAME BOAMAH</t>
  </si>
  <si>
    <t>05784187</t>
  </si>
  <si>
    <t xml:space="preserve">JOHN ESSILFIE/ESTHER </t>
  </si>
  <si>
    <t>05784188</t>
  </si>
  <si>
    <t>HAJIA MARIAYAM LAMIN</t>
  </si>
  <si>
    <t>05784190</t>
  </si>
  <si>
    <t>BENJAMIN AMOAKO/GEORGINA SOWAH</t>
  </si>
  <si>
    <t>05784191</t>
  </si>
  <si>
    <t>LOUIS DOGBE/MRS DOGBE</t>
  </si>
  <si>
    <t>05784192</t>
  </si>
  <si>
    <t>KWAME HORMTTU/ADELAIDE ASANTE</t>
  </si>
  <si>
    <t>05784193</t>
  </si>
  <si>
    <t xml:space="preserve">CHRISTIAN MISSION </t>
  </si>
  <si>
    <t>05784194</t>
  </si>
  <si>
    <t>DOE SYLVESTER/DOE ESTHER</t>
  </si>
  <si>
    <t>05784195</t>
  </si>
  <si>
    <t>05784196</t>
  </si>
  <si>
    <t>05784197</t>
  </si>
  <si>
    <t>KUGBLENU WASHINGTON</t>
  </si>
  <si>
    <t>05784198</t>
  </si>
  <si>
    <t>KEINDORF KWAME AZILA</t>
  </si>
  <si>
    <t>05784199</t>
  </si>
  <si>
    <t>GLORIA NAAH</t>
  </si>
  <si>
    <t>05784200</t>
  </si>
  <si>
    <t>PODUPONG OFAAKOR FUNERAL HOME</t>
  </si>
  <si>
    <t>05785901</t>
  </si>
  <si>
    <t>ABBAN FELIX /NANA BENTUM</t>
  </si>
  <si>
    <t>05785902</t>
  </si>
  <si>
    <t>LOUIS DOGBEDA/EDUDZI GAMADEKU</t>
  </si>
  <si>
    <t>05785903</t>
  </si>
  <si>
    <t>JIBRILA AMADU</t>
  </si>
  <si>
    <t>05785904</t>
  </si>
  <si>
    <t>FRANCIS ODURO/DORCAS AMOAH</t>
  </si>
  <si>
    <t>05785905</t>
  </si>
  <si>
    <t>05785906</t>
  </si>
  <si>
    <t>MR/MRS ERIC OFOSUHENE</t>
  </si>
  <si>
    <t>05785907</t>
  </si>
  <si>
    <t>05785908</t>
  </si>
  <si>
    <t>EMMANUEL GALIMAH</t>
  </si>
  <si>
    <t>05785909</t>
  </si>
  <si>
    <t>DANIEL TEYE</t>
  </si>
  <si>
    <t>05785910</t>
  </si>
  <si>
    <t>EBENEZER DANKO/ELIZABETH ASARE</t>
  </si>
  <si>
    <t>05785911</t>
  </si>
  <si>
    <t>JOHN HEZIL/PORTIA OSEI</t>
  </si>
  <si>
    <t>05785912</t>
  </si>
  <si>
    <t>05785913</t>
  </si>
  <si>
    <t>05785914</t>
  </si>
  <si>
    <t>05785915</t>
  </si>
  <si>
    <t>Photographers and video operators</t>
  </si>
  <si>
    <t>05785916</t>
  </si>
  <si>
    <t xml:space="preserve">BERNARD MIKADO/RHODA </t>
  </si>
  <si>
    <t>05785917</t>
  </si>
  <si>
    <t>IBRAHIM HAMIAN</t>
  </si>
  <si>
    <t>05785918</t>
  </si>
  <si>
    <t>SHAMSUDEEM TAMIMU</t>
  </si>
  <si>
    <t>05785919</t>
  </si>
  <si>
    <t>FRED AHIMA</t>
  </si>
  <si>
    <t>05785920</t>
  </si>
  <si>
    <t xml:space="preserve">ANITA ABANKWA </t>
  </si>
  <si>
    <t>05785921</t>
  </si>
  <si>
    <t>ANDY ADU/NANA</t>
  </si>
  <si>
    <t>05785922</t>
  </si>
  <si>
    <t>SAMUEL OHENE /GRACE APPIAH</t>
  </si>
  <si>
    <t>05785923</t>
  </si>
  <si>
    <t>ANNABELLE AIDOO</t>
  </si>
  <si>
    <t>05785924</t>
  </si>
  <si>
    <t>DAVID KWASI MENSAH</t>
  </si>
  <si>
    <t>05785925</t>
  </si>
  <si>
    <t>ROBERT OTOO</t>
  </si>
  <si>
    <t>05785926</t>
  </si>
  <si>
    <t>05785927</t>
  </si>
  <si>
    <t>05785928</t>
  </si>
  <si>
    <t>05785929</t>
  </si>
  <si>
    <t>ESTHER AKWETEY</t>
  </si>
  <si>
    <t>05785931</t>
  </si>
  <si>
    <t>SODARTEY SALOMEY</t>
  </si>
  <si>
    <t>05785932</t>
  </si>
  <si>
    <t>05785933</t>
  </si>
  <si>
    <t>GODFRED BUFFOR/PATIENCE KWORBI</t>
  </si>
  <si>
    <t>05785934</t>
  </si>
  <si>
    <t>CECIL ASIMAH SARFO</t>
  </si>
  <si>
    <t>05785935</t>
  </si>
  <si>
    <t>GLORIA KPOTOR BE53</t>
  </si>
  <si>
    <t>05785936</t>
  </si>
  <si>
    <t>VICTOR AMOAKO TEMENG</t>
  </si>
  <si>
    <t>05785937</t>
  </si>
  <si>
    <t>05785938</t>
  </si>
  <si>
    <t>ALBERT AFRIYIE</t>
  </si>
  <si>
    <t>05785939</t>
  </si>
  <si>
    <t>ALEX ASAMOAH GYIMAH</t>
  </si>
  <si>
    <t>05785940</t>
  </si>
  <si>
    <t>ROSEMOND SAFOA</t>
  </si>
  <si>
    <t>05785941</t>
  </si>
  <si>
    <t>BEN OFORI NKRUMAH</t>
  </si>
  <si>
    <t>05785942</t>
  </si>
  <si>
    <t>ANGEL AMANKWAH</t>
  </si>
  <si>
    <t>05785943</t>
  </si>
  <si>
    <t xml:space="preserve">ADOM ESTATE </t>
  </si>
  <si>
    <t>05785944</t>
  </si>
  <si>
    <t>NANA TAKYI</t>
  </si>
  <si>
    <t>05785945</t>
  </si>
  <si>
    <t>ARHIN ELIZABETH</t>
  </si>
  <si>
    <t>05785947</t>
  </si>
  <si>
    <t>05785948</t>
  </si>
  <si>
    <t>DANIEL/PATIENCE</t>
  </si>
  <si>
    <t>05785949</t>
  </si>
  <si>
    <t>EMMANUEL AKPAGHI</t>
  </si>
  <si>
    <t>05785951</t>
  </si>
  <si>
    <t>MARY BADU</t>
  </si>
  <si>
    <t>05785952</t>
  </si>
  <si>
    <t>MICHAEL AMOAKO /SANDRA DADZIE</t>
  </si>
  <si>
    <t>05785953</t>
  </si>
  <si>
    <t>AGNES ADJEI</t>
  </si>
  <si>
    <t>05785954</t>
  </si>
  <si>
    <t>05785955</t>
  </si>
  <si>
    <t>05785956</t>
  </si>
  <si>
    <t>SANDRA OWUSU SEKYEREH</t>
  </si>
  <si>
    <t>05785957</t>
  </si>
  <si>
    <t>KASOA NKAWKAW /KUMASI</t>
  </si>
  <si>
    <t>05785958</t>
  </si>
  <si>
    <t>KASOA ACHIMOTA/LAPAZ</t>
  </si>
  <si>
    <t>05785959</t>
  </si>
  <si>
    <t>KASOA CIRCLE/NIMA</t>
  </si>
  <si>
    <t>05785960</t>
  </si>
  <si>
    <t>KASOA DANSOMAN</t>
  </si>
  <si>
    <t>05785961</t>
  </si>
  <si>
    <t>KASOA TEMA/ASHAIMAN</t>
  </si>
  <si>
    <t>05785962</t>
  </si>
  <si>
    <t xml:space="preserve"> 28/11/2025</t>
  </si>
  <si>
    <t>KASOA BRANCH NO.1</t>
  </si>
  <si>
    <t>05785963</t>
  </si>
  <si>
    <t>KASOA MADINA/ADENTA</t>
  </si>
  <si>
    <t>05785964</t>
  </si>
  <si>
    <t>KASOA ZONGO/NEWTOWN/TUBA</t>
  </si>
  <si>
    <t>05785965</t>
  </si>
  <si>
    <t>NEWTOWN KASOA/ACCRA TAXI</t>
  </si>
  <si>
    <t>05785966</t>
  </si>
  <si>
    <t>05785967</t>
  </si>
  <si>
    <t>05785968</t>
  </si>
  <si>
    <t>KASOA CAPE COAST/TAKORADI</t>
  </si>
  <si>
    <t>05785969</t>
  </si>
  <si>
    <t>KASOA SWEDRU/ODA</t>
  </si>
  <si>
    <t>05785970</t>
  </si>
  <si>
    <t xml:space="preserve">KASOA OPEIKUMA </t>
  </si>
  <si>
    <t>05785971</t>
  </si>
  <si>
    <t>KASOA LIBERTY BRANCH</t>
  </si>
  <si>
    <t>05785972</t>
  </si>
  <si>
    <t>ODUPONG KPEHE BRANCH</t>
  </si>
  <si>
    <t>05785973</t>
  </si>
  <si>
    <t>KASOA LIBERTY 2 BRANCH</t>
  </si>
  <si>
    <t>05785974</t>
  </si>
  <si>
    <t>960.00</t>
  </si>
  <si>
    <t>KASOA KANESHIE /CMB</t>
  </si>
  <si>
    <t>05785975</t>
  </si>
  <si>
    <t>KASOA TOMEFA</t>
  </si>
  <si>
    <t>05785976</t>
  </si>
  <si>
    <t>KASOA BIAKOYE TAXI</t>
  </si>
  <si>
    <t>05785977</t>
  </si>
  <si>
    <t>KASOA CP/ADADE BRANCH</t>
  </si>
  <si>
    <t>05785978</t>
  </si>
  <si>
    <t>KASOA OBOM BRANCH</t>
  </si>
  <si>
    <t>05785979</t>
  </si>
  <si>
    <t>KASOA ADHALAJA AMASAMAN</t>
  </si>
  <si>
    <t>05785980</t>
  </si>
  <si>
    <t>KASOA NYANYANO BRANCH NO.3</t>
  </si>
  <si>
    <t>05785981</t>
  </si>
  <si>
    <t>KASOA ABURI/ADUKROM</t>
  </si>
  <si>
    <t>05785982</t>
  </si>
  <si>
    <t>KASOA AKENI ALLAH</t>
  </si>
  <si>
    <t>05785983</t>
  </si>
  <si>
    <t>CP JUNCTION -OPEIKUMA</t>
  </si>
  <si>
    <t>05785984</t>
  </si>
  <si>
    <t>KASOA TECHIMAN/TAMALE</t>
  </si>
  <si>
    <t>05785985</t>
  </si>
  <si>
    <t>KASOA AWUTU SENYA</t>
  </si>
  <si>
    <t>05785986</t>
  </si>
  <si>
    <t>KASOA FAANA</t>
  </si>
  <si>
    <t>05785987</t>
  </si>
  <si>
    <t>KASOA ADAM NANA</t>
  </si>
  <si>
    <t>05785988</t>
  </si>
  <si>
    <t>NEW MARKET UNITY</t>
  </si>
  <si>
    <t>05785989</t>
  </si>
  <si>
    <t>NEW MARKET /TUBA</t>
  </si>
  <si>
    <t>05785990</t>
  </si>
  <si>
    <t>NEW MARKET/OBOM</t>
  </si>
  <si>
    <t>05785991</t>
  </si>
  <si>
    <t>NEW MARKET KASOA/ACCRA</t>
  </si>
  <si>
    <t>05785992</t>
  </si>
  <si>
    <t>UNCTION TRAVEL SERVICES</t>
  </si>
  <si>
    <t>05785993</t>
  </si>
  <si>
    <t>PRINCE OBIRI YEHOAH/VICTORIA AGYEI</t>
  </si>
  <si>
    <t>05785994</t>
  </si>
  <si>
    <t>05785995</t>
  </si>
  <si>
    <t>FAN MILK</t>
  </si>
  <si>
    <t>05788302</t>
  </si>
  <si>
    <t>05788306</t>
  </si>
  <si>
    <t>J. A. PLANT POOL</t>
  </si>
  <si>
    <t>05788307</t>
  </si>
  <si>
    <t>05788308</t>
  </si>
  <si>
    <t>05788309</t>
  </si>
  <si>
    <t>05788310</t>
  </si>
  <si>
    <t>05788311</t>
  </si>
  <si>
    <t>05788312</t>
  </si>
  <si>
    <t>WINGATEBET/SOCCABET</t>
  </si>
  <si>
    <t>05788313</t>
  </si>
  <si>
    <t>05788314</t>
  </si>
  <si>
    <t>05788315</t>
  </si>
  <si>
    <t>5000</t>
  </si>
  <si>
    <t>YIL MIONEY</t>
  </si>
  <si>
    <t>05788316</t>
  </si>
  <si>
    <t>1200</t>
  </si>
  <si>
    <t>IVY ASAMANI</t>
  </si>
  <si>
    <t>05788317</t>
  </si>
  <si>
    <t>150</t>
  </si>
  <si>
    <t>QUEEN ESTHER INT. SCHOOL</t>
  </si>
  <si>
    <t>05788318</t>
  </si>
  <si>
    <t>ALINCO OIL</t>
  </si>
  <si>
    <t>05788319</t>
  </si>
  <si>
    <t>05788320</t>
  </si>
  <si>
    <t>RABITO CLINIC</t>
  </si>
  <si>
    <t>05788321</t>
  </si>
  <si>
    <t>05788322</t>
  </si>
  <si>
    <t>05788323</t>
  </si>
  <si>
    <t>UBA</t>
  </si>
  <si>
    <t>05788324</t>
  </si>
  <si>
    <t>05788325</t>
  </si>
  <si>
    <t>LAST HOMEOPATIC</t>
  </si>
  <si>
    <t>05788326</t>
  </si>
  <si>
    <t>JOEL KUNTU BLANKSON</t>
  </si>
  <si>
    <t>05788327</t>
  </si>
  <si>
    <t>PHARMATRUST LTD</t>
  </si>
  <si>
    <t>05788328</t>
  </si>
  <si>
    <t>05788329</t>
  </si>
  <si>
    <t>ABSA</t>
  </si>
  <si>
    <t>05788330</t>
  </si>
  <si>
    <t>05788331</t>
  </si>
  <si>
    <t>BASEVIEW PHARMACY</t>
  </si>
  <si>
    <t>05788332</t>
  </si>
  <si>
    <t>JOSEPH BLAY ARMAH</t>
  </si>
  <si>
    <t>05788333</t>
  </si>
  <si>
    <t>TRANSFORMATION TEMPLE</t>
  </si>
  <si>
    <t>05788334</t>
  </si>
  <si>
    <t>05788335</t>
  </si>
  <si>
    <t>JACOB MENSAH APPIAH</t>
  </si>
  <si>
    <t>05788336</t>
  </si>
  <si>
    <t>05788337</t>
  </si>
  <si>
    <t>05788338</t>
  </si>
  <si>
    <t>05788339</t>
  </si>
  <si>
    <t>05788340</t>
  </si>
  <si>
    <t>05788341</t>
  </si>
  <si>
    <t>05788342</t>
  </si>
  <si>
    <t>05788343</t>
  </si>
  <si>
    <t>05788344</t>
  </si>
  <si>
    <t>STEPHEN NKRUMAH</t>
  </si>
  <si>
    <t>3297546</t>
  </si>
  <si>
    <t>3297547</t>
  </si>
  <si>
    <t>PNO ADVENTURES/JOE LARTEY</t>
  </si>
  <si>
    <t>3297548</t>
  </si>
  <si>
    <t xml:space="preserve">Transfer to GCB </t>
  </si>
  <si>
    <t>3297567</t>
  </si>
  <si>
    <t>3297568</t>
  </si>
  <si>
    <t>MAGDALENE KPABITEY</t>
  </si>
  <si>
    <t>3297569</t>
  </si>
  <si>
    <t>FAN MILK PLC 3</t>
  </si>
  <si>
    <t>3297570</t>
  </si>
  <si>
    <t>Transfer from DACF to HIV/AIDS</t>
  </si>
  <si>
    <t>MSHAP</t>
  </si>
  <si>
    <t>GLORIA AKWEI/TETTEH PAUL</t>
  </si>
  <si>
    <t>05785996</t>
  </si>
  <si>
    <t>05785997</t>
  </si>
  <si>
    <t>05785998</t>
  </si>
  <si>
    <t>WASHINGTON KUGBLENU</t>
  </si>
  <si>
    <t>05785999</t>
  </si>
  <si>
    <t>ZAINAB MOHAMMED</t>
  </si>
  <si>
    <t>05786000</t>
  </si>
  <si>
    <t>NYAME TSE ASI</t>
  </si>
  <si>
    <t>05786501</t>
  </si>
  <si>
    <t>PATIENCE MENSAH</t>
  </si>
  <si>
    <t>05786502</t>
  </si>
  <si>
    <t>05786503</t>
  </si>
  <si>
    <t>RUTH ABENA BINEY</t>
  </si>
  <si>
    <t>05786504</t>
  </si>
  <si>
    <t>INNOCENT AYIKWEI KANYI</t>
  </si>
  <si>
    <t>05786505</t>
  </si>
  <si>
    <t>FIIFI AGBO</t>
  </si>
  <si>
    <t>05786506</t>
  </si>
  <si>
    <t>WERNER APPIAH/COMFORT ADJEI</t>
  </si>
  <si>
    <t>05786507</t>
  </si>
  <si>
    <t>ELIZABETH YEBOAH</t>
  </si>
  <si>
    <t>05786508</t>
  </si>
  <si>
    <t>KWABENA ANOKYE</t>
  </si>
  <si>
    <t>05786509</t>
  </si>
  <si>
    <t>MADAM VICTORIA AKOTO</t>
  </si>
  <si>
    <t>05786510</t>
  </si>
  <si>
    <t>ALICE DUKU</t>
  </si>
  <si>
    <t>05786511</t>
  </si>
  <si>
    <t>MADAM RITA NARTEY</t>
  </si>
  <si>
    <t>05786512</t>
  </si>
  <si>
    <t>MUTANKLAI ADBUL RAHMAN</t>
  </si>
  <si>
    <t>05786513</t>
  </si>
  <si>
    <t>WOENAGNON ATCHOU</t>
  </si>
  <si>
    <t>05786514</t>
  </si>
  <si>
    <t>JONATHAN EBO ARKORFUL</t>
  </si>
  <si>
    <t>05786516</t>
  </si>
  <si>
    <t>PHILOMINA BLAY-MENSAH</t>
  </si>
  <si>
    <t>05786517</t>
  </si>
  <si>
    <t>JACQUELINE ADWOA NYARKO</t>
  </si>
  <si>
    <t>05786518</t>
  </si>
  <si>
    <t>BRAGO SHEILA ENTERPRISE</t>
  </si>
  <si>
    <t>05786519</t>
  </si>
  <si>
    <t>IDDRISU HALLARU</t>
  </si>
  <si>
    <t>05786520</t>
  </si>
  <si>
    <t>M.O.ALHASSAN</t>
  </si>
  <si>
    <t>05786521</t>
  </si>
  <si>
    <t>GIFTY AMENYA</t>
  </si>
  <si>
    <t>05786522</t>
  </si>
  <si>
    <t>FLORENCE ASEIDU</t>
  </si>
  <si>
    <t>05786523</t>
  </si>
  <si>
    <t>RICHARDSON ARTHUR/LINDA EYISON</t>
  </si>
  <si>
    <t>05786524</t>
  </si>
  <si>
    <t xml:space="preserve">ANDY ASARE BRONYA </t>
  </si>
  <si>
    <t>05786525</t>
  </si>
  <si>
    <t>MR OLIVER YAW AMOAH</t>
  </si>
  <si>
    <t>05786526</t>
  </si>
  <si>
    <t>QUAINOO STEPHEN /ANSAH VIVIAN</t>
  </si>
  <si>
    <t>05786527</t>
  </si>
  <si>
    <t>05786528</t>
  </si>
  <si>
    <t>05786529</t>
  </si>
  <si>
    <t>CP/WALANTU  ZONAL COUNCIL</t>
  </si>
  <si>
    <t>05783458</t>
  </si>
  <si>
    <t>05783459</t>
  </si>
  <si>
    <t>05783460</t>
  </si>
  <si>
    <t>05783461</t>
  </si>
  <si>
    <t>05783462</t>
  </si>
  <si>
    <t>05783463</t>
  </si>
  <si>
    <t>05783464</t>
  </si>
  <si>
    <t>TIGER TRANSPORT ASSOCIATION</t>
  </si>
  <si>
    <t>05783465</t>
  </si>
  <si>
    <t>PRANK INDUSTRIES LIMITED</t>
  </si>
  <si>
    <t>05783466</t>
  </si>
  <si>
    <t xml:space="preserve">ASA SAVINGS AND LOAN </t>
  </si>
  <si>
    <t>05783467</t>
  </si>
  <si>
    <t>HUMPHREY ZINENUBA</t>
  </si>
  <si>
    <t>05783469</t>
  </si>
  <si>
    <t>05783470</t>
  </si>
  <si>
    <t>05783471</t>
  </si>
  <si>
    <t>05783472</t>
  </si>
  <si>
    <t>KASOA CONTAINER ASSOCIATION</t>
  </si>
  <si>
    <t>05783473</t>
  </si>
  <si>
    <t>05783474</t>
  </si>
  <si>
    <t>05783475</t>
  </si>
  <si>
    <t>05783476</t>
  </si>
  <si>
    <t>05783477</t>
  </si>
  <si>
    <t>05783478</t>
  </si>
  <si>
    <t>05783479</t>
  </si>
  <si>
    <t>05783480</t>
  </si>
  <si>
    <t>05783481</t>
  </si>
  <si>
    <t>05783487</t>
  </si>
  <si>
    <t>05783488</t>
  </si>
  <si>
    <t>05783489</t>
  </si>
  <si>
    <t>05783490</t>
  </si>
  <si>
    <t>05783491</t>
  </si>
  <si>
    <t>05783492</t>
  </si>
  <si>
    <t>05783493</t>
  </si>
  <si>
    <t>05783494</t>
  </si>
  <si>
    <t>05783495</t>
  </si>
  <si>
    <t>05783496</t>
  </si>
  <si>
    <t>05783497</t>
  </si>
  <si>
    <t>05783498</t>
  </si>
  <si>
    <t>05783499</t>
  </si>
  <si>
    <t>05783500</t>
  </si>
  <si>
    <t>PATRICK K.A. BONNEY AND COMPANY LIMITED</t>
  </si>
  <si>
    <t>05788501</t>
  </si>
  <si>
    <t>05788502</t>
  </si>
  <si>
    <t>05788503</t>
  </si>
  <si>
    <t>05788504</t>
  </si>
  <si>
    <t>3297549</t>
  </si>
  <si>
    <t>3297552</t>
  </si>
  <si>
    <t>3297553</t>
  </si>
  <si>
    <t>3297554</t>
  </si>
  <si>
    <t>JOE LARTEY</t>
  </si>
  <si>
    <t>3297563</t>
  </si>
  <si>
    <t>RITA TABIL</t>
  </si>
  <si>
    <t>3297572</t>
  </si>
  <si>
    <t>3297574</t>
  </si>
  <si>
    <t>3297573</t>
  </si>
  <si>
    <t>3297575</t>
  </si>
  <si>
    <t>3297576</t>
  </si>
  <si>
    <t>3297577</t>
  </si>
  <si>
    <t>DEVELPOMENT FUND</t>
  </si>
  <si>
    <t>3297579</t>
  </si>
  <si>
    <t>3297581</t>
  </si>
  <si>
    <t>05786530</t>
  </si>
  <si>
    <t>05786531</t>
  </si>
  <si>
    <t>AUGUSTUS KWESI</t>
  </si>
  <si>
    <t>05786532</t>
  </si>
  <si>
    <t>PATRICIA NKRUMAH</t>
  </si>
  <si>
    <t>05786533</t>
  </si>
  <si>
    <t>CUDJOE JAMES/AGYAPONG DOROTHY</t>
  </si>
  <si>
    <t>05786534</t>
  </si>
  <si>
    <t>LINK AFRICA  LIMITED</t>
  </si>
  <si>
    <t>05786535</t>
  </si>
  <si>
    <t>Tender document</t>
  </si>
  <si>
    <t>MAS PREMIUM LIMITED</t>
  </si>
  <si>
    <t>05786537</t>
  </si>
  <si>
    <t>MOH-AaRIZ ENGINEERING</t>
  </si>
  <si>
    <t>05786538</t>
  </si>
  <si>
    <t>05786539</t>
  </si>
  <si>
    <t>05786540</t>
  </si>
  <si>
    <t>ATAA MURPHY</t>
  </si>
  <si>
    <t>05786541</t>
  </si>
  <si>
    <t>05786542</t>
  </si>
  <si>
    <t>PROPSER DZIKA/ANGELA AMENYA</t>
  </si>
  <si>
    <t>05786543</t>
  </si>
  <si>
    <t>05786544</t>
  </si>
  <si>
    <t>DR.PHILIP KPOGO</t>
  </si>
  <si>
    <t>05786545</t>
  </si>
  <si>
    <t>JUSTICE ASAMOAH/RACHEAL EWUSI</t>
  </si>
  <si>
    <t>05786546</t>
  </si>
  <si>
    <t xml:space="preserve">SHADRACK APAWU/FAUSTINA </t>
  </si>
  <si>
    <t>05786547</t>
  </si>
  <si>
    <t>05786548</t>
  </si>
  <si>
    <t>05786549</t>
  </si>
  <si>
    <t>ROBERT APPIAH</t>
  </si>
  <si>
    <t>05786550</t>
  </si>
  <si>
    <t>JOHN TWIMASI/RUBBY GYEBI</t>
  </si>
  <si>
    <t>05786551</t>
  </si>
  <si>
    <t>EMMNAUEL ALFA/GABRIEL ALFA</t>
  </si>
  <si>
    <t>05786552</t>
  </si>
  <si>
    <t>ALBERT DOUGHAN/RITA DOUGHAN</t>
  </si>
  <si>
    <t>05786553</t>
  </si>
  <si>
    <t>C'EST BONNE CONSTRUCTION LTD</t>
  </si>
  <si>
    <t>05786555</t>
  </si>
  <si>
    <t>GRACE BINEY</t>
  </si>
  <si>
    <t>05786559</t>
  </si>
  <si>
    <t>FESTUS TWENEBOAH-KODUA</t>
  </si>
  <si>
    <t>05786560</t>
  </si>
  <si>
    <t>05786561</t>
  </si>
  <si>
    <t>05786562</t>
  </si>
  <si>
    <t>AVOGAH ISAAC/TOBITAH  KPEGLO</t>
  </si>
  <si>
    <t>05786563</t>
  </si>
  <si>
    <t>APPIAH ASABI/BADU GEORGE</t>
  </si>
  <si>
    <t>05786564</t>
  </si>
  <si>
    <t>BAFFOE LOVE</t>
  </si>
  <si>
    <t>05786565</t>
  </si>
  <si>
    <t>05786566</t>
  </si>
  <si>
    <t>05786567</t>
  </si>
  <si>
    <t>ERNEST KWABI/DEBORA BIOH</t>
  </si>
  <si>
    <t>05786569</t>
  </si>
  <si>
    <t>OLIVER YAW AMOAH</t>
  </si>
  <si>
    <t>05786570</t>
  </si>
  <si>
    <t>MADAM GEORGINA OSAEBEA</t>
  </si>
  <si>
    <t>05786572</t>
  </si>
  <si>
    <t>BULK BLISS</t>
  </si>
  <si>
    <t>05786573</t>
  </si>
  <si>
    <t>05786574</t>
  </si>
  <si>
    <t>LAWSON LANTE/OPOKU MAVIS AZIZ</t>
  </si>
  <si>
    <t>05786575</t>
  </si>
  <si>
    <t>DOMINIC AGYEMAN</t>
  </si>
  <si>
    <t>05786576</t>
  </si>
  <si>
    <t>DIAGNOSYS GHANA LIMITED COMPANY</t>
  </si>
  <si>
    <t>05786577</t>
  </si>
  <si>
    <t>EXELA BROTHERS LIMITED</t>
  </si>
  <si>
    <t>05786578</t>
  </si>
  <si>
    <t>05786579</t>
  </si>
  <si>
    <t>05786580</t>
  </si>
  <si>
    <t>05786581</t>
  </si>
  <si>
    <t>CONSTRUCTION NETWORK</t>
  </si>
  <si>
    <t>05786582</t>
  </si>
  <si>
    <t>PRINCE NARTEY BRAFODEY/SYLVIA ASARE</t>
  </si>
  <si>
    <t>05786583</t>
  </si>
  <si>
    <t>ERNEST FUJU</t>
  </si>
  <si>
    <t>05786585</t>
  </si>
  <si>
    <t>BEDIAKO CLASSIC GUEST HOUSE</t>
  </si>
  <si>
    <t>05786586</t>
  </si>
  <si>
    <t>MUBARAK AWAH</t>
  </si>
  <si>
    <t>05786587</t>
  </si>
  <si>
    <t>EDWARD AKWAMOAH BOATENG</t>
  </si>
  <si>
    <t>05786588</t>
  </si>
  <si>
    <t>05786589</t>
  </si>
  <si>
    <t>05786590</t>
  </si>
  <si>
    <t>05786591</t>
  </si>
  <si>
    <t>ASHOK SINGH</t>
  </si>
  <si>
    <t>05786593</t>
  </si>
  <si>
    <t>EMMANUEL KWEKU MONNEY</t>
  </si>
  <si>
    <t>05786594</t>
  </si>
  <si>
    <t>BAFFOUR KOJO FRIMPONG</t>
  </si>
  <si>
    <t>05786595</t>
  </si>
  <si>
    <t>05786597</t>
  </si>
  <si>
    <t>REGINA NKANSAH</t>
  </si>
  <si>
    <t>05786598</t>
  </si>
  <si>
    <t>05786600</t>
  </si>
  <si>
    <t>SAMUEL NUNOO</t>
  </si>
  <si>
    <t>05787701</t>
  </si>
  <si>
    <t>ALI SEIDU</t>
  </si>
  <si>
    <t>05787702</t>
  </si>
  <si>
    <t>NANA KWASI ANSAH</t>
  </si>
  <si>
    <t>05787703</t>
  </si>
  <si>
    <t>FUGU ERNEST</t>
  </si>
  <si>
    <t>05787704</t>
  </si>
  <si>
    <t>05787705</t>
  </si>
  <si>
    <t>ROBERT PEARL/POBEE ORLEANS</t>
  </si>
  <si>
    <t>05787706</t>
  </si>
  <si>
    <t>JOHN SERSAH</t>
  </si>
  <si>
    <t>05787707</t>
  </si>
  <si>
    <t>CHARLES OBIRI KAGYAH</t>
  </si>
  <si>
    <t>05787708</t>
  </si>
  <si>
    <t>ADU EFFAH</t>
  </si>
  <si>
    <t>05787709</t>
  </si>
  <si>
    <t>FRANCISCA ATSUFUI MENSAH</t>
  </si>
  <si>
    <t>05787711</t>
  </si>
  <si>
    <t>05787712</t>
  </si>
  <si>
    <t>05787713</t>
  </si>
  <si>
    <t>05787714</t>
  </si>
  <si>
    <t>05787715</t>
  </si>
  <si>
    <t>05787716</t>
  </si>
  <si>
    <t>05787717</t>
  </si>
  <si>
    <t xml:space="preserve">HALFI A MILLION VENTURE </t>
  </si>
  <si>
    <t>05787718</t>
  </si>
  <si>
    <t>ALPHA COAT</t>
  </si>
  <si>
    <t>05787719</t>
  </si>
  <si>
    <t>05787720</t>
  </si>
  <si>
    <t>05787721</t>
  </si>
  <si>
    <t>OLUCHI ARIANA</t>
  </si>
  <si>
    <t>05787722</t>
  </si>
  <si>
    <t>SEKANU KWESI/ANTWI HANNAH</t>
  </si>
  <si>
    <t>05787723</t>
  </si>
  <si>
    <t>RITA ASEIDU</t>
  </si>
  <si>
    <t>05787724</t>
  </si>
  <si>
    <t>FAISAL USMAN/HAMDIYA ABUBAKAR</t>
  </si>
  <si>
    <t>05787725</t>
  </si>
  <si>
    <t>05787726</t>
  </si>
  <si>
    <t>05787727</t>
  </si>
  <si>
    <t>VINCENTIA DANDZO</t>
  </si>
  <si>
    <t>05787728</t>
  </si>
  <si>
    <t>05787729</t>
  </si>
  <si>
    <t>05787730</t>
  </si>
  <si>
    <t>05787731</t>
  </si>
  <si>
    <t>05787732</t>
  </si>
  <si>
    <t>05787733</t>
  </si>
  <si>
    <t>GERTRUDE AGYARKO</t>
  </si>
  <si>
    <t>05787734</t>
  </si>
  <si>
    <t>05787735</t>
  </si>
  <si>
    <t>FREDERICK OTABIL</t>
  </si>
  <si>
    <t>05787736</t>
  </si>
  <si>
    <t>FRIMPONG KWAME/PREH ANASTASIA</t>
  </si>
  <si>
    <t>05787737</t>
  </si>
  <si>
    <t>05787738</t>
  </si>
  <si>
    <t>05787739</t>
  </si>
  <si>
    <t>RAYMOND MORGAN AMOAH</t>
  </si>
  <si>
    <t>05787741</t>
  </si>
  <si>
    <t>05787742</t>
  </si>
  <si>
    <t>05787743</t>
  </si>
  <si>
    <t>05787744</t>
  </si>
  <si>
    <t>JOSEPH KWAME TENADU</t>
  </si>
  <si>
    <t>05787745</t>
  </si>
  <si>
    <t>DAVID ASUMING</t>
  </si>
  <si>
    <t>05787746</t>
  </si>
  <si>
    <t>DAVID NII SACKEY</t>
  </si>
  <si>
    <t>05787747</t>
  </si>
  <si>
    <t>05787748</t>
  </si>
  <si>
    <t>05787749</t>
  </si>
  <si>
    <t>05787750</t>
  </si>
  <si>
    <t>05787751</t>
  </si>
  <si>
    <t>05787752</t>
  </si>
  <si>
    <t>KOFFI GBEKU</t>
  </si>
  <si>
    <t>05787753</t>
  </si>
  <si>
    <t>PAULINA MIREKU</t>
  </si>
  <si>
    <t>05787754</t>
  </si>
  <si>
    <t>MERCY OIL FILLING STATION</t>
  </si>
  <si>
    <t>05787755</t>
  </si>
  <si>
    <t>05787756</t>
  </si>
  <si>
    <t>AKUBA ESSIFIEL</t>
  </si>
  <si>
    <t>05787757</t>
  </si>
  <si>
    <t>05787758</t>
  </si>
  <si>
    <t>05787759</t>
  </si>
  <si>
    <t>05787760</t>
  </si>
  <si>
    <t>MARY TEILO</t>
  </si>
  <si>
    <t>05787761</t>
  </si>
  <si>
    <t>05787763</t>
  </si>
  <si>
    <t>FIDELIA DONKOH</t>
  </si>
  <si>
    <t>05787764</t>
  </si>
  <si>
    <t>05787765</t>
  </si>
  <si>
    <t>BENSON BAFFOUR NYARKO</t>
  </si>
  <si>
    <t>05787767</t>
  </si>
  <si>
    <t>MARY NKRUMAH</t>
  </si>
  <si>
    <t>05787768</t>
  </si>
  <si>
    <t>Transfer In 3rd quarter 2025</t>
  </si>
  <si>
    <t xml:space="preserve">Transfer In 3rd quarter 2025 PWD </t>
  </si>
  <si>
    <t>Schedule 4 -  Work-In-Progress</t>
  </si>
  <si>
    <t xml:space="preserve">NON FINANCIAL ASSETS </t>
  </si>
  <si>
    <t>Work-In-Progress</t>
  </si>
  <si>
    <t>ADJUSTMENTS</t>
  </si>
  <si>
    <t xml:space="preserve">COST  </t>
  </si>
  <si>
    <t>MADE</t>
  </si>
  <si>
    <t xml:space="preserve">FOR THE </t>
  </si>
  <si>
    <t>WIP - Bungalows/Flat</t>
  </si>
  <si>
    <t>WIP - Office Building</t>
  </si>
  <si>
    <t>WIP - Clinics</t>
  </si>
  <si>
    <t>WIP - Car/Lorry Park</t>
  </si>
  <si>
    <t>TOTAL GRAND TOTAL</t>
  </si>
  <si>
    <t>`</t>
  </si>
  <si>
    <t>BUDGET</t>
  </si>
  <si>
    <t>FA</t>
  </si>
  <si>
    <t>Schedule 3 -  Prepayment</t>
  </si>
  <si>
    <t>PREPAYMENT</t>
  </si>
  <si>
    <t xml:space="preserve">Current </t>
  </si>
  <si>
    <t>Period</t>
  </si>
  <si>
    <t>Mobilisations</t>
  </si>
  <si>
    <t>Schedule 2 -  Receivables</t>
  </si>
  <si>
    <t>RECEIVABLES</t>
  </si>
  <si>
    <t>Received for the Year</t>
  </si>
  <si>
    <t>Non-Exchange Transactions(IGF)</t>
  </si>
  <si>
    <t>Other Income (Grants)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</si>
</sst>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dd/mm/yyyy;@"/>
    <numFmt numFmtId="179" formatCode="_-* #,##0.000_-;\-* #,##0.000_-;_-* &quot;-&quot;??.00_-;_-@_-"/>
    <numFmt numFmtId="180" formatCode="m/d/yyyy;@"/>
    <numFmt numFmtId="181" formatCode="0_);[Red]\(0\)"/>
    <numFmt numFmtId="182" formatCode="_ * #,##0.00_ ;_ * \-#,##0.00_ ;_ * &quot;-&quot;??.00_ ;_ @_ "/>
    <numFmt numFmtId="183" formatCode="_ * #,##0.0000_ ;_ * \-#,##0.0000_ ;_ * &quot;-&quot;??.0000_ ;_ @_ "/>
    <numFmt numFmtId="184" formatCode="_-* #,##0.0000_-;\-* #,##0.0000_-;_-* &quot;-&quot;??.00_-;_-@_-"/>
    <numFmt numFmtId="185" formatCode="_ * #,##0.000_ ;_ * \-#,##0.000_ ;_ * &quot;-&quot;??.000_ ;_ @_ "/>
    <numFmt numFmtId="186" formatCode="0.00_);[Red]\(0.00\)"/>
    <numFmt numFmtId="187" formatCode="0.0_);[Red]\(0.0\)"/>
    <numFmt numFmtId="188" formatCode="#,##0_ ;\-#,##0\ "/>
  </numFmts>
  <fonts count="62">
    <font>
      <sz val="11"/>
      <color theme="1"/>
      <name val="Aptos Narrow"/>
      <charset val="134"/>
      <scheme val="minor"/>
    </font>
    <font>
      <b/>
      <sz val="12"/>
      <color rgb="FF000000"/>
      <name val="Candara"/>
      <charset val="134"/>
    </font>
    <font>
      <sz val="12"/>
      <color rgb="FF000000"/>
      <name val="Candara"/>
      <charset val="134"/>
    </font>
    <font>
      <b/>
      <sz val="8"/>
      <color theme="1"/>
      <name val="Candara"/>
      <charset val="134"/>
    </font>
    <font>
      <sz val="8"/>
      <name val="Candara"/>
      <charset val="134"/>
    </font>
    <font>
      <b/>
      <sz val="8"/>
      <name val="Candara"/>
      <charset val="134"/>
    </font>
    <font>
      <sz val="8"/>
      <color rgb="FFFF0000"/>
      <name val="Candara"/>
      <charset val="134"/>
    </font>
    <font>
      <sz val="8"/>
      <color theme="1"/>
      <name val="Candara"/>
      <charset val="134"/>
    </font>
    <font>
      <sz val="8"/>
      <color rgb="FF000000"/>
      <name val="Candara"/>
      <charset val="134"/>
    </font>
    <font>
      <b/>
      <sz val="9"/>
      <color theme="1"/>
      <name val="Candara"/>
      <charset val="134"/>
    </font>
    <font>
      <sz val="9"/>
      <color theme="1"/>
      <name val="Candara"/>
      <charset val="134"/>
    </font>
    <font>
      <b/>
      <sz val="9"/>
      <color theme="1"/>
      <name val="Book Antiqua"/>
      <charset val="134"/>
    </font>
    <font>
      <sz val="9"/>
      <name val="Candara"/>
      <charset val="134"/>
    </font>
    <font>
      <sz val="9"/>
      <color rgb="FFFF0000"/>
      <name val="Candara"/>
      <charset val="134"/>
    </font>
    <font>
      <sz val="9"/>
      <color theme="3" tint="0.5"/>
      <name val="Candara"/>
      <charset val="134"/>
    </font>
    <font>
      <sz val="9"/>
      <color theme="5" tint="-0.25"/>
      <name val="Candara"/>
      <charset val="134"/>
    </font>
    <font>
      <sz val="11"/>
      <color rgb="FF000000"/>
      <name val="Aptos Narrow"/>
      <charset val="134"/>
      <scheme val="minor"/>
    </font>
    <font>
      <b/>
      <sz val="10"/>
      <color rgb="FF000000"/>
      <name val="Candara"/>
      <charset val="134"/>
    </font>
    <font>
      <sz val="10"/>
      <color rgb="FF000000"/>
      <name val="Candara"/>
      <charset val="134"/>
    </font>
    <font>
      <sz val="10"/>
      <color rgb="FF000000"/>
      <name val="Aptos Narrow"/>
      <charset val="134"/>
      <scheme val="minor"/>
    </font>
    <font>
      <b/>
      <sz val="10"/>
      <color rgb="FF000000"/>
      <name val="Aptos Narrow"/>
      <charset val="134"/>
      <scheme val="minor"/>
    </font>
    <font>
      <b/>
      <sz val="12"/>
      <color theme="1"/>
      <name val="Candara"/>
      <charset val="134"/>
    </font>
    <font>
      <sz val="12"/>
      <color theme="1"/>
      <name val="Candara"/>
      <charset val="134"/>
    </font>
    <font>
      <i/>
      <sz val="12"/>
      <color rgb="FF000000"/>
      <name val="Candara"/>
      <charset val="134"/>
    </font>
    <font>
      <b/>
      <i/>
      <sz val="12"/>
      <color rgb="FF000000"/>
      <name val="Candara"/>
      <charset val="134"/>
    </font>
    <font>
      <b/>
      <sz val="12"/>
      <color rgb="FF002060"/>
      <name val="Candara"/>
      <charset val="134"/>
    </font>
    <font>
      <b/>
      <sz val="12"/>
      <color rgb="FF231F20"/>
      <name val="Candara"/>
      <charset val="134"/>
    </font>
    <font>
      <sz val="12"/>
      <color rgb="FF231F20"/>
      <name val="Candara"/>
      <charset val="134"/>
    </font>
    <font>
      <b/>
      <u/>
      <sz val="12"/>
      <color rgb="FF000000"/>
      <name val="Candara"/>
      <charset val="134"/>
    </font>
    <font>
      <sz val="12"/>
      <color rgb="FF002060"/>
      <name val="Candara"/>
      <charset val="134"/>
    </font>
    <font>
      <sz val="11"/>
      <color rgb="FF000000"/>
      <name val="Candara"/>
      <charset val="134"/>
    </font>
    <font>
      <b/>
      <sz val="11"/>
      <color rgb="FF000000"/>
      <name val="Candara"/>
      <charset val="134"/>
    </font>
    <font>
      <b/>
      <u/>
      <sz val="11"/>
      <color rgb="FF000000"/>
      <name val="Candara"/>
      <charset val="134"/>
    </font>
    <font>
      <b/>
      <sz val="10"/>
      <color theme="1"/>
      <name val="Candara"/>
      <charset val="134"/>
    </font>
    <font>
      <sz val="10"/>
      <color theme="1"/>
      <name val="Candara"/>
      <charset val="134"/>
    </font>
    <font>
      <b/>
      <sz val="10"/>
      <color theme="1"/>
      <name val="Aptos Narrow"/>
      <charset val="134"/>
    </font>
    <font>
      <sz val="9"/>
      <color theme="1"/>
      <name val="Book Antiqua"/>
      <charset val="134"/>
    </font>
    <font>
      <sz val="12"/>
      <color theme="1"/>
      <name val="Aptos Narrow"/>
      <charset val="134"/>
      <scheme val="minor"/>
    </font>
    <font>
      <sz val="12"/>
      <name val="Candara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b/>
      <sz val="9"/>
      <name val="Times New Roman"/>
      <charset val="0"/>
    </font>
  </fonts>
  <fills count="4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auto="1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auto="1"/>
      </top>
      <bottom style="hair">
        <color rgb="FF000000"/>
      </bottom>
      <diagonal/>
    </border>
    <border>
      <left/>
      <right style="hair">
        <color rgb="FF000000"/>
      </right>
      <top style="thin">
        <color auto="1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ashed">
        <color rgb="FF000000"/>
      </bottom>
      <diagonal/>
    </border>
    <border>
      <left/>
      <right style="hair">
        <color rgb="FF000000"/>
      </right>
      <top style="hair">
        <color rgb="FF000000"/>
      </top>
      <bottom style="dashed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ashed">
        <color rgb="FF000000"/>
      </bottom>
      <diagonal/>
    </border>
    <border>
      <left style="hair">
        <color rgb="FF000000"/>
      </left>
      <right/>
      <top style="dashed">
        <color rgb="FF000000"/>
      </top>
      <bottom style="thin">
        <color rgb="FF000000"/>
      </bottom>
      <diagonal/>
    </border>
    <border>
      <left/>
      <right style="hair">
        <color rgb="FF000000"/>
      </right>
      <top style="dashed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3" borderId="119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20" applyNumberFormat="0" applyFill="0" applyAlignment="0" applyProtection="0">
      <alignment vertical="center"/>
    </xf>
    <xf numFmtId="0" fontId="45" fillId="0" borderId="120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14" borderId="122" applyNumberFormat="0" applyAlignment="0" applyProtection="0">
      <alignment vertical="center"/>
    </xf>
    <xf numFmtId="0" fontId="48" fillId="15" borderId="123" applyNumberFormat="0" applyAlignment="0" applyProtection="0">
      <alignment vertical="center"/>
    </xf>
    <xf numFmtId="0" fontId="49" fillId="15" borderId="122" applyNumberFormat="0" applyAlignment="0" applyProtection="0">
      <alignment vertical="center"/>
    </xf>
    <xf numFmtId="0" fontId="50" fillId="16" borderId="124" applyNumberFormat="0" applyAlignment="0" applyProtection="0">
      <alignment vertical="center"/>
    </xf>
    <xf numFmtId="0" fontId="51" fillId="0" borderId="125" applyNumberFormat="0" applyFill="0" applyAlignment="0" applyProtection="0">
      <alignment vertical="center"/>
    </xf>
    <xf numFmtId="0" fontId="52" fillId="0" borderId="126" applyNumberFormat="0" applyFill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</cellStyleXfs>
  <cellXfs count="882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176" fontId="2" fillId="0" borderId="0" xfId="0" applyNumberFormat="1" applyFont="1"/>
    <xf numFmtId="176" fontId="2" fillId="4" borderId="8" xfId="0" applyNumberFormat="1" applyFont="1" applyFill="1" applyBorder="1"/>
    <xf numFmtId="0" fontId="1" fillId="4" borderId="5" xfId="0" applyFont="1" applyFill="1" applyBorder="1" applyAlignment="1">
      <alignment horizontal="left" vertical="center" wrapText="1"/>
    </xf>
    <xf numFmtId="176" fontId="1" fillId="4" borderId="1" xfId="0" applyNumberFormat="1" applyFont="1" applyFill="1" applyBorder="1"/>
    <xf numFmtId="176" fontId="1" fillId="4" borderId="6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/>
    <xf numFmtId="176" fontId="1" fillId="3" borderId="3" xfId="0" applyNumberFormat="1" applyFont="1" applyFill="1" applyBorder="1" applyAlignment="1">
      <alignment horizontal="center"/>
    </xf>
    <xf numFmtId="176" fontId="1" fillId="3" borderId="4" xfId="0" applyNumberFormat="1" applyFont="1" applyFill="1" applyBorder="1" applyAlignment="1">
      <alignment horizontal="center"/>
    </xf>
    <xf numFmtId="0" fontId="1" fillId="3" borderId="5" xfId="0" applyFont="1" applyFill="1" applyBorder="1"/>
    <xf numFmtId="176" fontId="1" fillId="3" borderId="1" xfId="0" applyNumberFormat="1" applyFont="1" applyFill="1" applyBorder="1" applyAlignment="1">
      <alignment horizontal="center"/>
    </xf>
    <xf numFmtId="176" fontId="1" fillId="3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0" fontId="1" fillId="4" borderId="5" xfId="0" applyFont="1" applyFill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6" fontId="7" fillId="0" borderId="0" xfId="1" applyFont="1" applyAlignment="1">
      <alignment horizontal="center" vertical="center" wrapText="1"/>
    </xf>
    <xf numFmtId="176" fontId="7" fillId="0" borderId="0" xfId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6" fontId="3" fillId="0" borderId="9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6" fontId="0" fillId="0" borderId="0" xfId="0" applyNumberFormat="1"/>
    <xf numFmtId="0" fontId="7" fillId="0" borderId="9" xfId="0" applyFont="1" applyBorder="1" applyAlignment="1">
      <alignment horizontal="left"/>
    </xf>
    <xf numFmtId="0" fontId="7" fillId="0" borderId="9" xfId="0" applyFont="1" applyBorder="1"/>
    <xf numFmtId="176" fontId="7" fillId="0" borderId="9" xfId="1" applyFont="1" applyBorder="1" applyAlignment="1">
      <alignment horizontal="center"/>
    </xf>
    <xf numFmtId="43" fontId="4" fillId="0" borderId="9" xfId="0" applyNumberFormat="1" applyFont="1" applyBorder="1" applyAlignment="1">
      <alignment horizontal="center"/>
    </xf>
    <xf numFmtId="176" fontId="7" fillId="0" borderId="9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76" fontId="7" fillId="0" borderId="13" xfId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/>
    </xf>
    <xf numFmtId="0" fontId="3" fillId="5" borderId="14" xfId="0" applyFont="1" applyFill="1" applyBorder="1"/>
    <xf numFmtId="176" fontId="3" fillId="5" borderId="14" xfId="0" applyNumberFormat="1" applyFont="1" applyFill="1" applyBorder="1" applyAlignment="1">
      <alignment horizontal="center"/>
    </xf>
    <xf numFmtId="176" fontId="5" fillId="5" borderId="14" xfId="0" applyNumberFormat="1" applyFont="1" applyFill="1" applyBorder="1" applyAlignment="1">
      <alignment horizontal="center"/>
    </xf>
    <xf numFmtId="176" fontId="3" fillId="5" borderId="14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76" fontId="3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76" fontId="3" fillId="0" borderId="15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/>
    </xf>
    <xf numFmtId="0" fontId="7" fillId="0" borderId="13" xfId="0" applyFont="1" applyBorder="1"/>
    <xf numFmtId="176" fontId="4" fillId="0" borderId="9" xfId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/>
    <xf numFmtId="176" fontId="4" fillId="0" borderId="9" xfId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76" fontId="3" fillId="6" borderId="16" xfId="1" applyFont="1" applyFill="1" applyBorder="1" applyAlignment="1">
      <alignment horizontal="center"/>
    </xf>
    <xf numFmtId="176" fontId="3" fillId="6" borderId="16" xfId="1" applyFont="1" applyFill="1" applyBorder="1" applyAlignment="1">
      <alignment horizontal="left"/>
    </xf>
    <xf numFmtId="176" fontId="5" fillId="6" borderId="16" xfId="1" applyFont="1" applyFill="1" applyBorder="1" applyAlignment="1">
      <alignment horizontal="center"/>
    </xf>
    <xf numFmtId="176" fontId="3" fillId="5" borderId="16" xfId="1" applyFont="1" applyFill="1" applyBorder="1" applyAlignment="1">
      <alignment horizontal="center"/>
    </xf>
    <xf numFmtId="176" fontId="3" fillId="5" borderId="16" xfId="1" applyFont="1" applyFill="1" applyBorder="1" applyAlignment="1">
      <alignment horizontal="left"/>
    </xf>
    <xf numFmtId="176" fontId="5" fillId="5" borderId="16" xfId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76" fontId="7" fillId="0" borderId="17" xfId="1" applyFont="1" applyBorder="1" applyAlignment="1">
      <alignment horizontal="center" vertical="center" wrapText="1"/>
    </xf>
    <xf numFmtId="0" fontId="3" fillId="6" borderId="16" xfId="1" applyNumberFormat="1" applyFont="1" applyFill="1" applyBorder="1" applyAlignment="1">
      <alignment horizontal="left"/>
    </xf>
    <xf numFmtId="43" fontId="5" fillId="6" borderId="18" xfId="0" applyNumberFormat="1" applyFont="1" applyFill="1" applyBorder="1" applyAlignment="1">
      <alignment horizontal="center"/>
    </xf>
    <xf numFmtId="0" fontId="3" fillId="6" borderId="19" xfId="0" applyFont="1" applyFill="1" applyBorder="1" applyAlignment="1">
      <alignment horizontal="left"/>
    </xf>
    <xf numFmtId="0" fontId="3" fillId="6" borderId="19" xfId="0" applyFont="1" applyFill="1" applyBorder="1"/>
    <xf numFmtId="176" fontId="3" fillId="6" borderId="19" xfId="1" applyFont="1" applyFill="1" applyBorder="1" applyAlignment="1">
      <alignment horizontal="center" vertical="center" wrapText="1"/>
    </xf>
    <xf numFmtId="176" fontId="5" fillId="6" borderId="19" xfId="1" applyFont="1" applyFill="1" applyBorder="1" applyAlignment="1">
      <alignment horizontal="center" vertical="center" wrapText="1"/>
    </xf>
    <xf numFmtId="176" fontId="7" fillId="0" borderId="17" xfId="0" applyNumberFormat="1" applyFont="1" applyBorder="1" applyAlignment="1">
      <alignment horizontal="center"/>
    </xf>
    <xf numFmtId="176" fontId="3" fillId="0" borderId="0" xfId="1" applyFont="1"/>
    <xf numFmtId="176" fontId="3" fillId="0" borderId="0" xfId="1" applyFont="1" applyAlignment="1">
      <alignment vertical="center" wrapText="1"/>
    </xf>
    <xf numFmtId="43" fontId="7" fillId="0" borderId="9" xfId="0" applyNumberFormat="1" applyFont="1" applyBorder="1"/>
    <xf numFmtId="43" fontId="3" fillId="5" borderId="14" xfId="0" applyNumberFormat="1" applyFont="1" applyFill="1" applyBorder="1"/>
    <xf numFmtId="176" fontId="3" fillId="0" borderId="15" xfId="1" applyNumberFormat="1" applyFont="1" applyBorder="1" applyAlignment="1">
      <alignment horizontal="center" vertical="center" wrapText="1"/>
    </xf>
    <xf numFmtId="176" fontId="7" fillId="0" borderId="0" xfId="0" applyNumberFormat="1" applyFont="1"/>
    <xf numFmtId="43" fontId="4" fillId="0" borderId="9" xfId="0" applyNumberFormat="1" applyFont="1" applyBorder="1"/>
    <xf numFmtId="176" fontId="4" fillId="0" borderId="0" xfId="1" applyFont="1"/>
    <xf numFmtId="176" fontId="4" fillId="0" borderId="0" xfId="0" applyNumberFormat="1" applyFont="1"/>
    <xf numFmtId="43" fontId="3" fillId="6" borderId="18" xfId="0" applyNumberFormat="1" applyFont="1" applyFill="1" applyBorder="1"/>
    <xf numFmtId="43" fontId="3" fillId="5" borderId="18" xfId="0" applyNumberFormat="1" applyFont="1" applyFill="1" applyBorder="1"/>
    <xf numFmtId="43" fontId="3" fillId="7" borderId="18" xfId="0" applyNumberFormat="1" applyFont="1" applyFill="1" applyBorder="1"/>
    <xf numFmtId="43" fontId="3" fillId="6" borderId="19" xfId="0" applyNumberFormat="1" applyFont="1" applyFill="1" applyBorder="1"/>
    <xf numFmtId="49" fontId="4" fillId="0" borderId="9" xfId="0" applyNumberFormat="1" applyFont="1" applyBorder="1" applyAlignment="1">
      <alignment horizontal="left"/>
    </xf>
    <xf numFmtId="0" fontId="4" fillId="0" borderId="9" xfId="0" applyFont="1" applyBorder="1"/>
    <xf numFmtId="176" fontId="4" fillId="0" borderId="13" xfId="1" applyFont="1" applyBorder="1" applyAlignment="1">
      <alignment horizontal="center" vertical="center" wrapText="1"/>
    </xf>
    <xf numFmtId="176" fontId="6" fillId="0" borderId="9" xfId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176" fontId="3" fillId="6" borderId="19" xfId="0" applyNumberFormat="1" applyFont="1" applyFill="1" applyBorder="1" applyAlignment="1">
      <alignment horizontal="center"/>
    </xf>
    <xf numFmtId="43" fontId="5" fillId="6" borderId="19" xfId="0" applyNumberFormat="1" applyFont="1" applyFill="1" applyBorder="1" applyAlignment="1">
      <alignment horizontal="center"/>
    </xf>
    <xf numFmtId="0" fontId="3" fillId="6" borderId="20" xfId="0" applyFont="1" applyFill="1" applyBorder="1" applyAlignment="1">
      <alignment horizontal="left"/>
    </xf>
    <xf numFmtId="0" fontId="3" fillId="6" borderId="20" xfId="0" applyFont="1" applyFill="1" applyBorder="1"/>
    <xf numFmtId="176" fontId="3" fillId="6" borderId="20" xfId="1" applyFont="1" applyFill="1" applyBorder="1" applyAlignment="1">
      <alignment horizontal="center" vertical="center" wrapText="1"/>
    </xf>
    <xf numFmtId="176" fontId="5" fillId="6" borderId="20" xfId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/>
    </xf>
    <xf numFmtId="0" fontId="7" fillId="0" borderId="21" xfId="0" applyFont="1" applyBorder="1"/>
    <xf numFmtId="0" fontId="7" fillId="0" borderId="21" xfId="0" applyFont="1" applyBorder="1" applyAlignment="1">
      <alignment horizontal="center"/>
    </xf>
    <xf numFmtId="176" fontId="3" fillId="8" borderId="21" xfId="1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176" fontId="7" fillId="0" borderId="21" xfId="1" applyFont="1" applyBorder="1" applyAlignment="1">
      <alignment horizontal="center" vertical="center" wrapText="1"/>
    </xf>
    <xf numFmtId="176" fontId="5" fillId="5" borderId="14" xfId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176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76" fontId="7" fillId="0" borderId="15" xfId="1" applyFont="1" applyBorder="1" applyAlignment="1">
      <alignment horizontal="center" vertical="center" wrapText="1"/>
    </xf>
    <xf numFmtId="43" fontId="7" fillId="0" borderId="13" xfId="0" applyNumberFormat="1" applyFont="1" applyBorder="1"/>
    <xf numFmtId="43" fontId="3" fillId="6" borderId="20" xfId="0" applyNumberFormat="1" applyFont="1" applyFill="1" applyBorder="1"/>
    <xf numFmtId="176" fontId="3" fillId="0" borderId="0" xfId="0" applyNumberFormat="1" applyFont="1"/>
    <xf numFmtId="0" fontId="3" fillId="5" borderId="22" xfId="0" applyFont="1" applyFill="1" applyBorder="1" applyAlignment="1">
      <alignment horizontal="left"/>
    </xf>
    <xf numFmtId="0" fontId="3" fillId="5" borderId="22" xfId="0" applyFont="1" applyFill="1" applyBorder="1"/>
    <xf numFmtId="176" fontId="3" fillId="5" borderId="22" xfId="1" applyFont="1" applyFill="1" applyBorder="1" applyAlignment="1">
      <alignment horizontal="center" vertical="center" wrapText="1"/>
    </xf>
    <xf numFmtId="176" fontId="5" fillId="5" borderId="22" xfId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/>
    </xf>
    <xf numFmtId="0" fontId="7" fillId="0" borderId="23" xfId="0" applyFont="1" applyBorder="1"/>
    <xf numFmtId="0" fontId="7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6" fontId="7" fillId="0" borderId="23" xfId="1" applyFont="1" applyBorder="1" applyAlignment="1">
      <alignment horizontal="center" vertical="center" wrapText="1"/>
    </xf>
    <xf numFmtId="176" fontId="7" fillId="0" borderId="23" xfId="0" applyNumberFormat="1" applyFont="1" applyBorder="1" applyAlignment="1">
      <alignment horizontal="center"/>
    </xf>
    <xf numFmtId="0" fontId="3" fillId="5" borderId="21" xfId="0" applyFont="1" applyFill="1" applyBorder="1" applyAlignment="1">
      <alignment horizontal="left"/>
    </xf>
    <xf numFmtId="0" fontId="3" fillId="5" borderId="21" xfId="0" applyFont="1" applyFill="1" applyBorder="1"/>
    <xf numFmtId="176" fontId="3" fillId="5" borderId="21" xfId="1" applyFont="1" applyFill="1" applyBorder="1" applyAlignment="1">
      <alignment horizontal="center" vertical="center" wrapText="1"/>
    </xf>
    <xf numFmtId="176" fontId="5" fillId="5" borderId="21" xfId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/>
    </xf>
    <xf numFmtId="0" fontId="3" fillId="5" borderId="18" xfId="0" applyFont="1" applyFill="1" applyBorder="1"/>
    <xf numFmtId="176" fontId="3" fillId="5" borderId="18" xfId="1" applyFont="1" applyFill="1" applyBorder="1" applyAlignment="1">
      <alignment horizontal="center" vertical="center" wrapText="1"/>
    </xf>
    <xf numFmtId="176" fontId="5" fillId="5" borderId="18" xfId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left"/>
    </xf>
    <xf numFmtId="0" fontId="7" fillId="0" borderId="24" xfId="0" applyFont="1" applyBorder="1"/>
    <xf numFmtId="176" fontId="7" fillId="0" borderId="24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76" fontId="7" fillId="0" borderId="24" xfId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5" borderId="22" xfId="0" applyFont="1" applyFill="1" applyBorder="1"/>
    <xf numFmtId="176" fontId="7" fillId="0" borderId="15" xfId="0" applyNumberFormat="1" applyFont="1" applyBorder="1" applyAlignment="1">
      <alignment horizontal="center"/>
    </xf>
    <xf numFmtId="43" fontId="3" fillId="5" borderId="22" xfId="0" applyNumberFormat="1" applyFont="1" applyFill="1" applyBorder="1"/>
    <xf numFmtId="43" fontId="7" fillId="5" borderId="22" xfId="0" applyNumberFormat="1" applyFont="1" applyFill="1" applyBorder="1"/>
    <xf numFmtId="43" fontId="3" fillId="5" borderId="25" xfId="0" applyNumberFormat="1" applyFont="1" applyFill="1" applyBorder="1"/>
    <xf numFmtId="176" fontId="5" fillId="0" borderId="0" xfId="1" applyFont="1"/>
    <xf numFmtId="0" fontId="6" fillId="0" borderId="9" xfId="0" applyFont="1" applyBorder="1" applyAlignment="1">
      <alignment horizontal="left"/>
    </xf>
    <xf numFmtId="0" fontId="6" fillId="0" borderId="9" xfId="0" applyFont="1" applyBorder="1"/>
    <xf numFmtId="43" fontId="6" fillId="0" borderId="9" xfId="0" applyNumberFormat="1" applyFont="1" applyBorder="1" applyAlignment="1">
      <alignment horizontal="center"/>
    </xf>
    <xf numFmtId="176" fontId="6" fillId="0" borderId="9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13" xfId="0" applyFont="1" applyBorder="1"/>
    <xf numFmtId="43" fontId="5" fillId="5" borderId="22" xfId="0" applyNumberFormat="1" applyFont="1" applyFill="1" applyBorder="1"/>
    <xf numFmtId="0" fontId="3" fillId="5" borderId="26" xfId="0" applyFont="1" applyFill="1" applyBorder="1" applyAlignment="1">
      <alignment horizontal="left"/>
    </xf>
    <xf numFmtId="0" fontId="3" fillId="5" borderId="26" xfId="0" applyFont="1" applyFill="1" applyBorder="1"/>
    <xf numFmtId="176" fontId="3" fillId="5" borderId="26" xfId="1" applyFont="1" applyFill="1" applyBorder="1" applyAlignment="1">
      <alignment horizontal="center" vertical="center" wrapText="1"/>
    </xf>
    <xf numFmtId="176" fontId="5" fillId="5" borderId="26" xfId="1" applyFont="1" applyFill="1" applyBorder="1" applyAlignment="1">
      <alignment horizontal="center" vertical="center" wrapText="1"/>
    </xf>
    <xf numFmtId="43" fontId="6" fillId="0" borderId="9" xfId="0" applyNumberFormat="1" applyFont="1" applyBorder="1"/>
    <xf numFmtId="176" fontId="6" fillId="0" borderId="13" xfId="1" applyFont="1" applyBorder="1" applyAlignment="1">
      <alignment horizontal="center" vertical="center" wrapText="1"/>
    </xf>
    <xf numFmtId="176" fontId="6" fillId="0" borderId="0" xfId="1" applyFont="1"/>
    <xf numFmtId="176" fontId="7" fillId="5" borderId="21" xfId="1" applyFont="1" applyFill="1" applyBorder="1" applyAlignment="1">
      <alignment horizontal="center" vertical="center" wrapText="1"/>
    </xf>
    <xf numFmtId="176" fontId="3" fillId="9" borderId="15" xfId="0" applyNumberFormat="1" applyFont="1" applyFill="1" applyBorder="1" applyAlignment="1">
      <alignment horizontal="center"/>
    </xf>
    <xf numFmtId="176" fontId="3" fillId="9" borderId="9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/>
    <xf numFmtId="0" fontId="3" fillId="5" borderId="25" xfId="0" applyFont="1" applyFill="1" applyBorder="1" applyAlignment="1">
      <alignment horizontal="left"/>
    </xf>
    <xf numFmtId="0" fontId="3" fillId="5" borderId="25" xfId="0" applyFont="1" applyFill="1" applyBorder="1"/>
    <xf numFmtId="176" fontId="3" fillId="5" borderId="25" xfId="1" applyFont="1" applyFill="1" applyBorder="1" applyAlignment="1">
      <alignment horizontal="center" vertical="center" wrapText="1"/>
    </xf>
    <xf numFmtId="176" fontId="5" fillId="5" borderId="25" xfId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/>
    </xf>
    <xf numFmtId="176" fontId="7" fillId="0" borderId="17" xfId="1" applyFont="1" applyBorder="1" applyAlignment="1">
      <alignment horizontal="center"/>
    </xf>
    <xf numFmtId="0" fontId="4" fillId="0" borderId="17" xfId="0" applyFont="1" applyBorder="1"/>
    <xf numFmtId="176" fontId="4" fillId="0" borderId="17" xfId="1" applyFont="1" applyBorder="1" applyAlignment="1">
      <alignment horizontal="center"/>
    </xf>
    <xf numFmtId="176" fontId="4" fillId="0" borderId="17" xfId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/>
    </xf>
    <xf numFmtId="0" fontId="7" fillId="0" borderId="27" xfId="0" applyFont="1" applyBorder="1"/>
    <xf numFmtId="0" fontId="3" fillId="6" borderId="14" xfId="0" applyFont="1" applyFill="1" applyBorder="1" applyAlignment="1">
      <alignment horizontal="left"/>
    </xf>
    <xf numFmtId="0" fontId="3" fillId="6" borderId="14" xfId="0" applyFont="1" applyFill="1" applyBorder="1"/>
    <xf numFmtId="176" fontId="3" fillId="6" borderId="14" xfId="1" applyFont="1" applyFill="1" applyBorder="1" applyAlignment="1">
      <alignment horizontal="center" vertical="center" wrapText="1"/>
    </xf>
    <xf numFmtId="176" fontId="5" fillId="6" borderId="14" xfId="1" applyFont="1" applyFill="1" applyBorder="1" applyAlignment="1">
      <alignment horizontal="center" vertical="center" wrapText="1"/>
    </xf>
    <xf numFmtId="43" fontId="3" fillId="6" borderId="14" xfId="0" applyNumberFormat="1" applyFont="1" applyFill="1" applyBorder="1"/>
    <xf numFmtId="0" fontId="3" fillId="5" borderId="19" xfId="0" applyFont="1" applyFill="1" applyBorder="1" applyAlignment="1">
      <alignment horizontal="left"/>
    </xf>
    <xf numFmtId="0" fontId="3" fillId="5" borderId="19" xfId="0" applyFont="1" applyFill="1" applyBorder="1"/>
    <xf numFmtId="176" fontId="3" fillId="5" borderId="19" xfId="1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/>
    </xf>
    <xf numFmtId="176" fontId="4" fillId="0" borderId="0" xfId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7" fillId="10" borderId="0" xfId="1" applyFont="1" applyFill="1" applyAlignment="1">
      <alignment horizontal="center" vertical="center" wrapText="1"/>
    </xf>
    <xf numFmtId="4" fontId="8" fillId="0" borderId="0" xfId="0" applyNumberFormat="1" applyFont="1"/>
    <xf numFmtId="1" fontId="0" fillId="0" borderId="0" xfId="0" applyNumberFormat="1"/>
    <xf numFmtId="1" fontId="2" fillId="0" borderId="0" xfId="0" applyNumberFormat="1" applyFont="1" applyAlignment="1">
      <alignment horizontal="left"/>
    </xf>
    <xf numFmtId="1" fontId="2" fillId="0" borderId="28" xfId="0" applyNumberFormat="1" applyFont="1" applyBorder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/>
    </xf>
    <xf numFmtId="1" fontId="2" fillId="0" borderId="29" xfId="0" applyNumberFormat="1" applyFont="1" applyBorder="1" applyAlignment="1">
      <alignment horizontal="left"/>
    </xf>
    <xf numFmtId="0" fontId="1" fillId="3" borderId="7" xfId="0" applyFont="1" applyFill="1" applyBorder="1" applyAlignment="1">
      <alignment horizontal="left" vertical="center" wrapText="1"/>
    </xf>
    <xf numFmtId="176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76" fontId="1" fillId="3" borderId="8" xfId="0" applyNumberFormat="1" applyFont="1" applyFill="1" applyBorder="1" applyAlignment="1">
      <alignment horizontal="center"/>
    </xf>
    <xf numFmtId="58" fontId="1" fillId="3" borderId="0" xfId="0" applyNumberFormat="1" applyFont="1" applyFill="1" applyAlignment="1">
      <alignment horizontal="center"/>
    </xf>
    <xf numFmtId="58" fontId="1" fillId="3" borderId="8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1" fontId="1" fillId="0" borderId="29" xfId="0" applyNumberFormat="1" applyFont="1" applyBorder="1" applyAlignment="1">
      <alignment horizontal="left"/>
    </xf>
    <xf numFmtId="41" fontId="1" fillId="0" borderId="7" xfId="0" applyNumberFormat="1" applyFont="1" applyBorder="1"/>
    <xf numFmtId="41" fontId="1" fillId="0" borderId="0" xfId="0" applyNumberFormat="1" applyFont="1"/>
    <xf numFmtId="41" fontId="1" fillId="4" borderId="8" xfId="0" applyNumberFormat="1" applyFont="1" applyFill="1" applyBorder="1"/>
    <xf numFmtId="41" fontId="2" fillId="0" borderId="7" xfId="0" applyNumberFormat="1" applyFont="1" applyBorder="1" applyAlignment="1">
      <alignment horizontal="left" indent="1"/>
    </xf>
    <xf numFmtId="176" fontId="2" fillId="0" borderId="30" xfId="0" applyNumberFormat="1" applyFont="1" applyBorder="1"/>
    <xf numFmtId="41" fontId="1" fillId="0" borderId="31" xfId="0" applyNumberFormat="1" applyFont="1" applyBorder="1"/>
    <xf numFmtId="176" fontId="1" fillId="0" borderId="32" xfId="0" applyNumberFormat="1" applyFont="1" applyBorder="1"/>
    <xf numFmtId="176" fontId="1" fillId="4" borderId="8" xfId="0" applyNumberFormat="1" applyFont="1" applyFill="1" applyBorder="1"/>
    <xf numFmtId="41" fontId="2" fillId="0" borderId="7" xfId="0" applyNumberFormat="1" applyFont="1" applyBorder="1"/>
    <xf numFmtId="37" fontId="2" fillId="0" borderId="0" xfId="0" applyNumberFormat="1" applyFont="1"/>
    <xf numFmtId="37" fontId="2" fillId="4" borderId="8" xfId="0" applyNumberFormat="1" applyFont="1" applyFill="1" applyBorder="1"/>
    <xf numFmtId="37" fontId="1" fillId="0" borderId="0" xfId="0" applyNumberFormat="1" applyFont="1"/>
    <xf numFmtId="37" fontId="1" fillId="4" borderId="8" xfId="0" applyNumberFormat="1" applyFont="1" applyFill="1" applyBorder="1"/>
    <xf numFmtId="176" fontId="1" fillId="0" borderId="31" xfId="0" applyNumberFormat="1" applyFont="1" applyBorder="1"/>
    <xf numFmtId="176" fontId="1" fillId="4" borderId="33" xfId="0" applyNumberFormat="1" applyFont="1" applyFill="1" applyBorder="1"/>
    <xf numFmtId="1" fontId="2" fillId="0" borderId="34" xfId="0" applyNumberFormat="1" applyFont="1" applyBorder="1" applyAlignment="1">
      <alignment horizontal="left"/>
    </xf>
    <xf numFmtId="176" fontId="1" fillId="4" borderId="35" xfId="0" applyNumberFormat="1" applyFont="1" applyFill="1" applyBorder="1"/>
    <xf numFmtId="176" fontId="1" fillId="4" borderId="36" xfId="0" applyNumberFormat="1" applyFont="1" applyFill="1" applyBorder="1"/>
    <xf numFmtId="0" fontId="2" fillId="0" borderId="0" xfId="0" applyFont="1"/>
    <xf numFmtId="0" fontId="1" fillId="0" borderId="0" xfId="0" applyFont="1"/>
    <xf numFmtId="176" fontId="1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/>
    </xf>
    <xf numFmtId="178" fontId="10" fillId="0" borderId="0" xfId="0" applyNumberFormat="1" applyFont="1" applyAlignment="1">
      <alignment horizontal="left"/>
    </xf>
    <xf numFmtId="0" fontId="10" fillId="0" borderId="0" xfId="0" applyFont="1"/>
    <xf numFmtId="49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76" fontId="10" fillId="0" borderId="0" xfId="1" applyFont="1" applyAlignment="1">
      <alignment horizontal="right"/>
    </xf>
    <xf numFmtId="176" fontId="1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178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76" fontId="9" fillId="0" borderId="0" xfId="1" applyFont="1" applyAlignment="1">
      <alignment horizontal="right"/>
    </xf>
    <xf numFmtId="49" fontId="10" fillId="0" borderId="0" xfId="0" applyNumberFormat="1" applyFont="1"/>
    <xf numFmtId="0" fontId="10" fillId="0" borderId="13" xfId="0" applyFont="1" applyBorder="1"/>
    <xf numFmtId="176" fontId="9" fillId="0" borderId="0" xfId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0" fillId="0" borderId="0" xfId="0" applyNumberFormat="1" applyFont="1" applyAlignment="1">
      <alignment horizontal="left"/>
    </xf>
    <xf numFmtId="176" fontId="12" fillId="0" borderId="0" xfId="1" applyFont="1" applyAlignment="1">
      <alignment horizontal="right"/>
    </xf>
    <xf numFmtId="176" fontId="13" fillId="0" borderId="0" xfId="1" applyFont="1" applyAlignment="1">
      <alignment horizontal="right"/>
    </xf>
    <xf numFmtId="176" fontId="10" fillId="0" borderId="0" xfId="0" applyNumberFormat="1" applyFont="1" applyAlignment="1">
      <alignment horizontal="left"/>
    </xf>
    <xf numFmtId="178" fontId="7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176" fontId="10" fillId="0" borderId="0" xfId="0" applyNumberFormat="1" applyFont="1"/>
    <xf numFmtId="176" fontId="10" fillId="11" borderId="0" xfId="0" applyNumberFormat="1" applyFont="1" applyFill="1" applyAlignment="1">
      <alignment horizontal="left"/>
    </xf>
    <xf numFmtId="178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176" fontId="12" fillId="0" borderId="0" xfId="1" applyFont="1" applyAlignment="1">
      <alignment horizontal="center"/>
    </xf>
    <xf numFmtId="179" fontId="10" fillId="0" borderId="0" xfId="1" applyNumberFormat="1" applyFont="1" applyAlignment="1">
      <alignment horizontal="right"/>
    </xf>
    <xf numFmtId="176" fontId="10" fillId="8" borderId="0" xfId="0" applyNumberFormat="1" applyFont="1" applyFill="1" applyAlignment="1">
      <alignment horizontal="left"/>
    </xf>
    <xf numFmtId="0" fontId="10" fillId="8" borderId="0" xfId="0" applyFont="1" applyFill="1"/>
    <xf numFmtId="0" fontId="14" fillId="0" borderId="0" xfId="0" applyFont="1"/>
    <xf numFmtId="0" fontId="15" fillId="0" borderId="0" xfId="0" applyFont="1"/>
    <xf numFmtId="0" fontId="10" fillId="8" borderId="0" xfId="0" applyFont="1" applyFill="1" applyAlignment="1">
      <alignment horizontal="center"/>
    </xf>
    <xf numFmtId="178" fontId="10" fillId="8" borderId="0" xfId="0" applyNumberFormat="1" applyFont="1" applyFill="1" applyAlignment="1">
      <alignment horizontal="left"/>
    </xf>
    <xf numFmtId="49" fontId="10" fillId="8" borderId="0" xfId="0" applyNumberFormat="1" applyFont="1" applyFill="1" applyAlignment="1">
      <alignment horizontal="left"/>
    </xf>
    <xf numFmtId="0" fontId="10" fillId="8" borderId="0" xfId="0" applyFont="1" applyFill="1" applyAlignment="1">
      <alignment horizontal="left"/>
    </xf>
    <xf numFmtId="176" fontId="10" fillId="8" borderId="0" xfId="1" applyFont="1" applyFill="1" applyAlignment="1">
      <alignment horizontal="right"/>
    </xf>
    <xf numFmtId="176" fontId="10" fillId="8" borderId="0" xfId="1" applyFont="1" applyFill="1" applyAlignment="1">
      <alignment horizontal="center"/>
    </xf>
    <xf numFmtId="176" fontId="13" fillId="0" borderId="0" xfId="1" applyFont="1" applyAlignment="1">
      <alignment horizontal="center"/>
    </xf>
    <xf numFmtId="180" fontId="13" fillId="0" borderId="0" xfId="0" applyNumberFormat="1" applyFont="1" applyFill="1" applyAlignment="1">
      <alignment horizontal="left"/>
    </xf>
    <xf numFmtId="0" fontId="10" fillId="0" borderId="0" xfId="0" applyFont="1" applyFill="1" applyAlignment="1"/>
    <xf numFmtId="181" fontId="10" fillId="0" borderId="0" xfId="0" applyNumberFormat="1" applyFont="1" applyFill="1" applyAlignment="1"/>
    <xf numFmtId="182" fontId="10" fillId="0" borderId="0" xfId="1" applyNumberFormat="1" applyFont="1"/>
    <xf numFmtId="180" fontId="1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right"/>
    </xf>
    <xf numFmtId="182" fontId="10" fillId="0" borderId="0" xfId="1" applyNumberFormat="1" applyFont="1" applyAlignment="1">
      <alignment horizontal="right"/>
    </xf>
    <xf numFmtId="183" fontId="10" fillId="0" borderId="0" xfId="1" applyNumberFormat="1" applyFont="1" applyAlignment="1">
      <alignment horizontal="right"/>
    </xf>
    <xf numFmtId="184" fontId="10" fillId="0" borderId="0" xfId="1" applyNumberFormat="1" applyFont="1" applyAlignment="1">
      <alignment horizontal="right"/>
    </xf>
    <xf numFmtId="185" fontId="10" fillId="0" borderId="0" xfId="1" applyNumberFormat="1" applyFont="1" applyAlignment="1">
      <alignment horizontal="right"/>
    </xf>
    <xf numFmtId="0" fontId="13" fillId="0" borderId="0" xfId="0" applyFont="1" applyFill="1" applyAlignment="1"/>
    <xf numFmtId="0" fontId="10" fillId="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0" fillId="0" borderId="9" xfId="0" applyFont="1" applyBorder="1" applyAlignment="1">
      <alignment horizontal="left" vertical="center" wrapText="1"/>
    </xf>
    <xf numFmtId="180" fontId="10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80" fontId="13" fillId="0" borderId="0" xfId="0" applyNumberFormat="1" applyFont="1" applyAlignment="1">
      <alignment horizontal="left"/>
    </xf>
    <xf numFmtId="0" fontId="12" fillId="0" borderId="0" xfId="0" applyFont="1" applyAlignment="1">
      <alignment horizontal="right"/>
    </xf>
    <xf numFmtId="181" fontId="10" fillId="0" borderId="0" xfId="1" applyNumberFormat="1" applyFont="1" applyAlignment="1">
      <alignment horizontal="right"/>
    </xf>
    <xf numFmtId="186" fontId="10" fillId="0" borderId="0" xfId="1" applyNumberFormat="1" applyFont="1" applyAlignment="1">
      <alignment horizontal="right"/>
    </xf>
    <xf numFmtId="4" fontId="13" fillId="0" borderId="0" xfId="0" applyNumberFormat="1" applyFont="1"/>
    <xf numFmtId="0" fontId="13" fillId="0" borderId="0" xfId="0" applyNumberFormat="1" applyFont="1"/>
    <xf numFmtId="0" fontId="14" fillId="0" borderId="0" xfId="0" applyFont="1" applyAlignment="1">
      <alignment horizontal="center"/>
    </xf>
    <xf numFmtId="178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86" fontId="14" fillId="0" borderId="0" xfId="1" applyNumberFormat="1" applyFont="1" applyAlignment="1">
      <alignment horizontal="right"/>
    </xf>
    <xf numFmtId="0" fontId="15" fillId="0" borderId="0" xfId="0" applyFont="1" applyAlignment="1">
      <alignment horizontal="center"/>
    </xf>
    <xf numFmtId="178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186" fontId="15" fillId="0" borderId="0" xfId="1" applyNumberFormat="1" applyFont="1" applyAlignment="1">
      <alignment horizontal="right"/>
    </xf>
    <xf numFmtId="181" fontId="15" fillId="0" borderId="0" xfId="1" applyNumberFormat="1" applyFont="1" applyAlignment="1">
      <alignment horizontal="right"/>
    </xf>
    <xf numFmtId="176" fontId="15" fillId="0" borderId="0" xfId="1" applyFont="1" applyAlignment="1">
      <alignment horizontal="right"/>
    </xf>
    <xf numFmtId="181" fontId="14" fillId="0" borderId="0" xfId="1" applyNumberFormat="1" applyFont="1" applyAlignment="1">
      <alignment horizontal="right"/>
    </xf>
    <xf numFmtId="187" fontId="15" fillId="0" borderId="0" xfId="1" applyNumberFormat="1" applyFont="1" applyAlignment="1">
      <alignment horizontal="right"/>
    </xf>
    <xf numFmtId="187" fontId="14" fillId="0" borderId="0" xfId="1" applyNumberFormat="1" applyFont="1" applyAlignment="1">
      <alignment horizontal="right"/>
    </xf>
    <xf numFmtId="181" fontId="14" fillId="0" borderId="0" xfId="0" applyNumberFormat="1" applyFont="1" applyAlignment="1">
      <alignment horizontal="left"/>
    </xf>
    <xf numFmtId="176" fontId="14" fillId="0" borderId="0" xfId="1" applyFont="1" applyAlignment="1">
      <alignment horizontal="right"/>
    </xf>
    <xf numFmtId="176" fontId="14" fillId="0" borderId="0" xfId="0" applyNumberFormat="1" applyFont="1"/>
    <xf numFmtId="176" fontId="15" fillId="0" borderId="0" xfId="0" applyNumberFormat="1" applyFont="1"/>
    <xf numFmtId="181" fontId="15" fillId="0" borderId="0" xfId="0" applyNumberFormat="1" applyFont="1" applyAlignment="1">
      <alignment horizontal="left"/>
    </xf>
    <xf numFmtId="0" fontId="13" fillId="0" borderId="0" xfId="0" applyFont="1" applyAlignment="1">
      <alignment horizontal="center"/>
    </xf>
    <xf numFmtId="178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181" fontId="13" fillId="0" borderId="0" xfId="0" applyNumberFormat="1" applyFont="1" applyAlignment="1">
      <alignment horizontal="left"/>
    </xf>
    <xf numFmtId="187" fontId="13" fillId="0" borderId="0" xfId="1" applyNumberFormat="1" applyFont="1" applyAlignment="1">
      <alignment horizontal="right"/>
    </xf>
    <xf numFmtId="176" fontId="13" fillId="0" borderId="0" xfId="0" applyNumberFormat="1" applyFont="1"/>
    <xf numFmtId="176" fontId="13" fillId="0" borderId="0" xfId="1" applyNumberFormat="1" applyFont="1" applyAlignment="1">
      <alignment horizontal="right"/>
    </xf>
    <xf numFmtId="176" fontId="10" fillId="0" borderId="0" xfId="0" applyNumberFormat="1" applyFont="1" applyAlignment="1">
      <alignment horizontal="center"/>
    </xf>
    <xf numFmtId="0" fontId="10" fillId="0" borderId="0" xfId="0" applyNumberFormat="1" applyFont="1"/>
    <xf numFmtId="0" fontId="3" fillId="0" borderId="12" xfId="0" applyFont="1" applyBorder="1" applyAlignment="1">
      <alignment horizontal="center"/>
    </xf>
    <xf numFmtId="43" fontId="7" fillId="0" borderId="9" xfId="0" applyNumberFormat="1" applyFont="1" applyBorder="1" applyAlignment="1">
      <alignment horizontal="center"/>
    </xf>
    <xf numFmtId="43" fontId="3" fillId="6" borderId="18" xfId="0" applyNumberFormat="1" applyFont="1" applyFill="1" applyBorder="1" applyAlignment="1">
      <alignment horizontal="center"/>
    </xf>
    <xf numFmtId="43" fontId="3" fillId="6" borderId="19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0" borderId="37" xfId="0" applyFont="1" applyBorder="1" applyAlignment="1">
      <alignment horizontal="left"/>
    </xf>
    <xf numFmtId="176" fontId="2" fillId="0" borderId="38" xfId="0" applyNumberFormat="1" applyFont="1" applyBorder="1" applyAlignment="1">
      <alignment horizontal="center"/>
    </xf>
    <xf numFmtId="176" fontId="2" fillId="0" borderId="39" xfId="0" applyNumberFormat="1" applyFont="1" applyBorder="1" applyAlignment="1">
      <alignment horizontal="center"/>
    </xf>
    <xf numFmtId="43" fontId="1" fillId="2" borderId="40" xfId="0" applyNumberFormat="1" applyFont="1" applyFill="1" applyBorder="1" applyAlignment="1">
      <alignment horizontal="right"/>
    </xf>
    <xf numFmtId="0" fontId="2" fillId="0" borderId="41" xfId="0" applyFont="1" applyBorder="1" applyAlignment="1">
      <alignment horizontal="left"/>
    </xf>
    <xf numFmtId="43" fontId="1" fillId="2" borderId="42" xfId="0" applyNumberFormat="1" applyFont="1" applyFill="1" applyBorder="1" applyAlignment="1">
      <alignment horizontal="right"/>
    </xf>
    <xf numFmtId="0" fontId="2" fillId="0" borderId="43" xfId="0" applyFont="1" applyBorder="1" applyAlignment="1">
      <alignment horizontal="left"/>
    </xf>
    <xf numFmtId="43" fontId="1" fillId="2" borderId="44" xfId="0" applyNumberFormat="1" applyFont="1" applyFill="1" applyBorder="1" applyAlignment="1">
      <alignment horizontal="right"/>
    </xf>
    <xf numFmtId="0" fontId="1" fillId="4" borderId="35" xfId="0" applyFont="1" applyFill="1" applyBorder="1" applyAlignment="1">
      <alignment horizontal="left"/>
    </xf>
    <xf numFmtId="176" fontId="1" fillId="4" borderId="36" xfId="0" applyNumberFormat="1" applyFont="1" applyFill="1" applyBorder="1" applyAlignment="1">
      <alignment horizontal="center"/>
    </xf>
    <xf numFmtId="176" fontId="1" fillId="4" borderId="45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3" borderId="46" xfId="0" applyFont="1" applyFill="1" applyBorder="1" applyAlignment="1">
      <alignment vertical="center"/>
    </xf>
    <xf numFmtId="0" fontId="17" fillId="3" borderId="46" xfId="0" applyFont="1" applyFill="1" applyBorder="1" applyAlignment="1">
      <alignment horizontal="center" vertical="center" wrapText="1"/>
    </xf>
    <xf numFmtId="0" fontId="17" fillId="3" borderId="46" xfId="0" applyFont="1" applyFill="1" applyBorder="1"/>
    <xf numFmtId="0" fontId="17" fillId="3" borderId="46" xfId="0" applyFont="1" applyFill="1" applyBorder="1" applyAlignment="1">
      <alignment horizontal="center"/>
    </xf>
    <xf numFmtId="0" fontId="18" fillId="0" borderId="7" xfId="0" applyFont="1" applyBorder="1" applyAlignment="1">
      <alignment horizontal="left"/>
    </xf>
    <xf numFmtId="176" fontId="18" fillId="0" borderId="0" xfId="0" applyNumberFormat="1" applyFont="1" applyAlignment="1">
      <alignment horizontal="center"/>
    </xf>
    <xf numFmtId="0" fontId="17" fillId="4" borderId="35" xfId="0" applyFont="1" applyFill="1" applyBorder="1" applyAlignment="1">
      <alignment horizontal="left"/>
    </xf>
    <xf numFmtId="176" fontId="17" fillId="4" borderId="36" xfId="0" applyNumberFormat="1" applyFont="1" applyFill="1" applyBorder="1" applyAlignment="1">
      <alignment horizontal="center"/>
    </xf>
    <xf numFmtId="0" fontId="18" fillId="0" borderId="7" xfId="0" applyFont="1" applyBorder="1"/>
    <xf numFmtId="0" fontId="18" fillId="0" borderId="0" xfId="0" applyFont="1" applyAlignment="1">
      <alignment horizontal="center"/>
    </xf>
    <xf numFmtId="0" fontId="17" fillId="4" borderId="47" xfId="0" applyFont="1" applyFill="1" applyBorder="1"/>
    <xf numFmtId="0" fontId="17" fillId="4" borderId="48" xfId="0" applyFont="1" applyFill="1" applyBorder="1" applyAlignment="1">
      <alignment horizontal="center"/>
    </xf>
    <xf numFmtId="0" fontId="18" fillId="4" borderId="48" xfId="0" applyFont="1" applyFill="1" applyBorder="1"/>
    <xf numFmtId="0" fontId="17" fillId="0" borderId="7" xfId="0" applyFont="1" applyBorder="1" applyAlignment="1">
      <alignment horizontal="left"/>
    </xf>
    <xf numFmtId="0" fontId="18" fillId="0" borderId="0" xfId="0" applyFont="1"/>
    <xf numFmtId="0" fontId="17" fillId="0" borderId="31" xfId="0" applyFont="1" applyBorder="1" applyAlignment="1">
      <alignment horizontal="left"/>
    </xf>
    <xf numFmtId="176" fontId="17" fillId="0" borderId="32" xfId="0" applyNumberFormat="1" applyFont="1" applyBorder="1" applyAlignment="1">
      <alignment horizontal="center"/>
    </xf>
    <xf numFmtId="176" fontId="18" fillId="0" borderId="0" xfId="0" applyNumberFormat="1" applyFont="1"/>
    <xf numFmtId="0" fontId="18" fillId="0" borderId="7" xfId="0" applyFont="1" applyBorder="1" applyAlignment="1">
      <alignment vertical="center"/>
    </xf>
    <xf numFmtId="176" fontId="18" fillId="0" borderId="0" xfId="0" applyNumberFormat="1" applyFont="1" applyAlignment="1">
      <alignment horizontal="center" vertical="center"/>
    </xf>
    <xf numFmtId="0" fontId="19" fillId="0" borderId="0" xfId="0" applyFont="1"/>
    <xf numFmtId="176" fontId="18" fillId="0" borderId="8" xfId="0" applyNumberFormat="1" applyFont="1" applyBorder="1" applyAlignment="1">
      <alignment horizontal="center"/>
    </xf>
    <xf numFmtId="176" fontId="17" fillId="4" borderId="45" xfId="0" applyNumberFormat="1" applyFont="1" applyFill="1" applyBorder="1" applyAlignment="1">
      <alignment horizontal="center"/>
    </xf>
    <xf numFmtId="176" fontId="19" fillId="0" borderId="0" xfId="0" applyNumberFormat="1" applyFont="1"/>
    <xf numFmtId="0" fontId="18" fillId="0" borderId="8" xfId="0" applyFont="1" applyBorder="1" applyAlignment="1">
      <alignment horizontal="center"/>
    </xf>
    <xf numFmtId="0" fontId="18" fillId="4" borderId="49" xfId="0" applyFont="1" applyFill="1" applyBorder="1"/>
    <xf numFmtId="0" fontId="18" fillId="0" borderId="8" xfId="0" applyFont="1" applyBorder="1"/>
    <xf numFmtId="176" fontId="18" fillId="0" borderId="8" xfId="0" applyNumberFormat="1" applyFont="1" applyBorder="1"/>
    <xf numFmtId="176" fontId="17" fillId="0" borderId="33" xfId="0" applyNumberFormat="1" applyFont="1" applyBorder="1" applyAlignment="1">
      <alignment horizontal="center"/>
    </xf>
    <xf numFmtId="0" fontId="20" fillId="0" borderId="0" xfId="0" applyFont="1"/>
    <xf numFmtId="0" fontId="18" fillId="0" borderId="7" xfId="0" applyFont="1" applyBorder="1" applyAlignment="1">
      <alignment vertical="center" wrapText="1"/>
    </xf>
    <xf numFmtId="176" fontId="18" fillId="0" borderId="0" xfId="0" applyNumberFormat="1" applyFont="1" applyAlignment="1">
      <alignment horizontal="center" vertical="center" wrapText="1"/>
    </xf>
    <xf numFmtId="0" fontId="17" fillId="4" borderId="35" xfId="0" applyFont="1" applyFill="1" applyBorder="1"/>
    <xf numFmtId="0" fontId="19" fillId="0" borderId="0" xfId="0" applyFont="1" applyAlignment="1">
      <alignment horizontal="center"/>
    </xf>
    <xf numFmtId="176" fontId="19" fillId="0" borderId="0" xfId="0" applyNumberFormat="1" applyFont="1" applyAlignment="1">
      <alignment horizontal="center"/>
    </xf>
    <xf numFmtId="176" fontId="20" fillId="0" borderId="0" xfId="0" applyNumberFormat="1" applyFont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3" borderId="39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39" xfId="0" applyFont="1" applyFill="1" applyBorder="1"/>
    <xf numFmtId="0" fontId="1" fillId="0" borderId="39" xfId="0" applyFont="1" applyBorder="1" applyAlignment="1">
      <alignment horizontal="left"/>
    </xf>
    <xf numFmtId="0" fontId="2" fillId="0" borderId="39" xfId="0" applyFont="1" applyBorder="1"/>
    <xf numFmtId="0" fontId="2" fillId="0" borderId="39" xfId="0" applyFont="1" applyBorder="1" applyAlignment="1">
      <alignment horizontal="left"/>
    </xf>
    <xf numFmtId="176" fontId="2" fillId="0" borderId="39" xfId="0" applyNumberFormat="1" applyFont="1" applyBorder="1"/>
    <xf numFmtId="43" fontId="2" fillId="0" borderId="39" xfId="0" applyNumberFormat="1" applyFont="1" applyBorder="1" applyAlignment="1">
      <alignment horizontal="right"/>
    </xf>
    <xf numFmtId="0" fontId="2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 indent="1"/>
    </xf>
    <xf numFmtId="176" fontId="1" fillId="0" borderId="54" xfId="0" applyNumberFormat="1" applyFont="1" applyBorder="1"/>
    <xf numFmtId="0" fontId="2" fillId="0" borderId="55" xfId="0" applyFont="1" applyBorder="1" applyAlignment="1">
      <alignment horizontal="left" indent="1"/>
    </xf>
    <xf numFmtId="0" fontId="2" fillId="0" borderId="55" xfId="0" applyFont="1" applyBorder="1"/>
    <xf numFmtId="0" fontId="2" fillId="0" borderId="39" xfId="0" applyFont="1" applyBorder="1" applyAlignment="1">
      <alignment horizontal="left" indent="1"/>
    </xf>
    <xf numFmtId="0" fontId="2" fillId="0" borderId="53" xfId="0" applyFont="1" applyBorder="1" applyAlignment="1">
      <alignment horizontal="left" indent="1"/>
    </xf>
    <xf numFmtId="176" fontId="2" fillId="0" borderId="53" xfId="0" applyNumberFormat="1" applyFont="1" applyBorder="1"/>
    <xf numFmtId="176" fontId="2" fillId="0" borderId="54" xfId="0" applyNumberFormat="1" applyFont="1" applyBorder="1"/>
    <xf numFmtId="0" fontId="2" fillId="0" borderId="55" xfId="0" applyFont="1" applyBorder="1" applyAlignment="1">
      <alignment horizontal="left"/>
    </xf>
    <xf numFmtId="0" fontId="2" fillId="0" borderId="56" xfId="0" applyFont="1" applyBorder="1"/>
    <xf numFmtId="0" fontId="1" fillId="4" borderId="57" xfId="0" applyFont="1" applyFill="1" applyBorder="1"/>
    <xf numFmtId="176" fontId="1" fillId="4" borderId="57" xfId="0" applyNumberFormat="1" applyFont="1" applyFill="1" applyBorder="1"/>
    <xf numFmtId="176" fontId="2" fillId="0" borderId="55" xfId="0" applyNumberFormat="1" applyFont="1" applyBorder="1"/>
    <xf numFmtId="0" fontId="2" fillId="0" borderId="0" xfId="0" applyFont="1" applyAlignment="1">
      <alignment horizontal="center" vertical="center"/>
    </xf>
    <xf numFmtId="176" fontId="1" fillId="0" borderId="39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176" fontId="1" fillId="0" borderId="53" xfId="0" applyNumberFormat="1" applyFont="1" applyBorder="1" applyAlignment="1">
      <alignment horizontal="center"/>
    </xf>
    <xf numFmtId="0" fontId="1" fillId="4" borderId="57" xfId="0" applyFont="1" applyFill="1" applyBorder="1" applyAlignment="1">
      <alignment horizontal="left"/>
    </xf>
    <xf numFmtId="176" fontId="1" fillId="4" borderId="57" xfId="0" applyNumberFormat="1" applyFont="1" applyFill="1" applyBorder="1" applyAlignment="1">
      <alignment horizontal="center"/>
    </xf>
    <xf numFmtId="43" fontId="1" fillId="12" borderId="57" xfId="0" applyNumberFormat="1" applyFont="1" applyFill="1" applyBorder="1" applyAlignment="1">
      <alignment horizontal="right"/>
    </xf>
    <xf numFmtId="0" fontId="1" fillId="0" borderId="58" xfId="0" applyFont="1" applyBorder="1" applyAlignment="1">
      <alignment horizontal="center"/>
    </xf>
    <xf numFmtId="43" fontId="21" fillId="0" borderId="9" xfId="0" applyNumberFormat="1" applyFont="1" applyBorder="1"/>
    <xf numFmtId="43" fontId="22" fillId="0" borderId="9" xfId="0" applyNumberFormat="1" applyFont="1" applyBorder="1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3" borderId="2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/>
    </xf>
    <xf numFmtId="0" fontId="1" fillId="3" borderId="59" xfId="0" applyFont="1" applyFill="1" applyBorder="1" applyAlignment="1">
      <alignment horizontal="left"/>
    </xf>
    <xf numFmtId="176" fontId="1" fillId="3" borderId="59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9" xfId="0" applyFont="1" applyBorder="1"/>
    <xf numFmtId="49" fontId="1" fillId="0" borderId="50" xfId="0" applyNumberFormat="1" applyFont="1" applyBorder="1" applyAlignment="1">
      <alignment horizontal="center"/>
    </xf>
    <xf numFmtId="49" fontId="1" fillId="0" borderId="5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vertical="center" wrapText="1"/>
    </xf>
    <xf numFmtId="176" fontId="1" fillId="0" borderId="39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4" fillId="0" borderId="39" xfId="0" applyFont="1" applyBorder="1"/>
    <xf numFmtId="176" fontId="24" fillId="0" borderId="39" xfId="0" applyNumberFormat="1" applyFont="1" applyBorder="1" applyAlignment="1">
      <alignment horizontal="center"/>
    </xf>
    <xf numFmtId="43" fontId="2" fillId="0" borderId="39" xfId="0" applyNumberFormat="1" applyFont="1" applyBorder="1"/>
    <xf numFmtId="43" fontId="1" fillId="0" borderId="39" xfId="0" applyNumberFormat="1" applyFont="1" applyBorder="1"/>
    <xf numFmtId="0" fontId="2" fillId="0" borderId="53" xfId="0" applyFont="1" applyBorder="1" applyAlignment="1">
      <alignment horizontal="center"/>
    </xf>
    <xf numFmtId="0" fontId="2" fillId="0" borderId="53" xfId="0" applyFont="1" applyBorder="1"/>
    <xf numFmtId="176" fontId="2" fillId="0" borderId="53" xfId="0" applyNumberFormat="1" applyFont="1" applyBorder="1" applyAlignment="1">
      <alignment horizontal="center"/>
    </xf>
    <xf numFmtId="0" fontId="1" fillId="3" borderId="57" xfId="0" applyFont="1" applyFill="1" applyBorder="1" applyAlignment="1">
      <alignment horizontal="center"/>
    </xf>
    <xf numFmtId="0" fontId="1" fillId="3" borderId="57" xfId="0" applyFont="1" applyFill="1" applyBorder="1"/>
    <xf numFmtId="176" fontId="1" fillId="3" borderId="57" xfId="0" applyNumberFormat="1" applyFont="1" applyFill="1" applyBorder="1" applyAlignment="1">
      <alignment horizontal="center"/>
    </xf>
    <xf numFmtId="0" fontId="1" fillId="4" borderId="57" xfId="0" applyFont="1" applyFill="1" applyBorder="1" applyAlignment="1">
      <alignment horizontal="center"/>
    </xf>
    <xf numFmtId="43" fontId="1" fillId="12" borderId="57" xfId="0" applyNumberFormat="1" applyFont="1" applyFill="1" applyBorder="1"/>
    <xf numFmtId="0" fontId="1" fillId="0" borderId="0" xfId="0" applyFont="1" applyAlignment="1">
      <alignment vertical="center" wrapText="1"/>
    </xf>
    <xf numFmtId="0" fontId="2" fillId="3" borderId="39" xfId="0" applyFont="1" applyFill="1" applyBorder="1"/>
    <xf numFmtId="0" fontId="1" fillId="3" borderId="39" xfId="0" applyFont="1" applyFill="1" applyBorder="1" applyAlignment="1">
      <alignment horizontal="center"/>
    </xf>
    <xf numFmtId="176" fontId="1" fillId="3" borderId="39" xfId="0" applyNumberFormat="1" applyFont="1" applyFill="1" applyBorder="1" applyAlignment="1">
      <alignment horizontal="center"/>
    </xf>
    <xf numFmtId="58" fontId="1" fillId="3" borderId="39" xfId="0" applyNumberFormat="1" applyFont="1" applyFill="1" applyBorder="1" applyAlignment="1">
      <alignment horizontal="center"/>
    </xf>
    <xf numFmtId="37" fontId="1" fillId="0" borderId="39" xfId="0" applyNumberFormat="1" applyFont="1" applyBorder="1"/>
    <xf numFmtId="37" fontId="1" fillId="3" borderId="54" xfId="0" applyNumberFormat="1" applyFont="1" applyFill="1" applyBorder="1" applyAlignment="1">
      <alignment horizontal="left"/>
    </xf>
    <xf numFmtId="176" fontId="1" fillId="3" borderId="54" xfId="0" applyNumberFormat="1" applyFont="1" applyFill="1" applyBorder="1"/>
    <xf numFmtId="37" fontId="2" fillId="0" borderId="55" xfId="0" applyNumberFormat="1" applyFont="1" applyBorder="1" applyAlignment="1">
      <alignment horizontal="left" indent="1"/>
    </xf>
    <xf numFmtId="37" fontId="1" fillId="0" borderId="55" xfId="0" applyNumberFormat="1" applyFont="1" applyBorder="1"/>
    <xf numFmtId="37" fontId="2" fillId="0" borderId="39" xfId="0" applyNumberFormat="1" applyFont="1" applyBorder="1"/>
    <xf numFmtId="37" fontId="2" fillId="0" borderId="53" xfId="0" applyNumberFormat="1" applyFont="1" applyBorder="1"/>
    <xf numFmtId="37" fontId="1" fillId="3" borderId="54" xfId="0" applyNumberFormat="1" applyFont="1" applyFill="1" applyBorder="1"/>
    <xf numFmtId="176" fontId="2" fillId="3" borderId="54" xfId="0" applyNumberFormat="1" applyFont="1" applyFill="1" applyBorder="1"/>
    <xf numFmtId="37" fontId="2" fillId="0" borderId="56" xfId="0" applyNumberFormat="1" applyFont="1" applyBorder="1" applyAlignment="1">
      <alignment horizontal="left" indent="1"/>
    </xf>
    <xf numFmtId="37" fontId="2" fillId="0" borderId="56" xfId="0" applyNumberFormat="1" applyFont="1" applyBorder="1"/>
    <xf numFmtId="176" fontId="1" fillId="3" borderId="57" xfId="0" applyNumberFormat="1" applyFont="1" applyFill="1" applyBorder="1"/>
    <xf numFmtId="0" fontId="1" fillId="0" borderId="55" xfId="0" applyFont="1" applyBorder="1"/>
    <xf numFmtId="176" fontId="1" fillId="0" borderId="55" xfId="0" applyNumberFormat="1" applyFont="1" applyBorder="1"/>
    <xf numFmtId="0" fontId="1" fillId="3" borderId="54" xfId="0" applyFont="1" applyFill="1" applyBorder="1" applyAlignment="1">
      <alignment horizontal="left"/>
    </xf>
    <xf numFmtId="0" fontId="1" fillId="0" borderId="56" xfId="0" applyFont="1" applyBorder="1"/>
    <xf numFmtId="176" fontId="1" fillId="0" borderId="56" xfId="0" applyNumberFormat="1" applyFont="1" applyBorder="1"/>
    <xf numFmtId="0" fontId="1" fillId="3" borderId="60" xfId="0" applyFont="1" applyFill="1" applyBorder="1" applyAlignment="1">
      <alignment horizontal="center"/>
    </xf>
    <xf numFmtId="0" fontId="1" fillId="3" borderId="58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176" fontId="2" fillId="0" borderId="55" xfId="0" applyNumberFormat="1" applyFont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176" fontId="2" fillId="3" borderId="54" xfId="0" applyNumberFormat="1" applyFont="1" applyFill="1" applyBorder="1" applyAlignment="1">
      <alignment horizontal="center"/>
    </xf>
    <xf numFmtId="1" fontId="2" fillId="0" borderId="39" xfId="0" applyNumberFormat="1" applyFont="1" applyBorder="1" applyAlignment="1">
      <alignment horizontal="left"/>
    </xf>
    <xf numFmtId="1" fontId="2" fillId="0" borderId="53" xfId="0" applyNumberFormat="1" applyFont="1" applyBorder="1" applyAlignment="1">
      <alignment horizontal="left"/>
    </xf>
    <xf numFmtId="1" fontId="2" fillId="3" borderId="54" xfId="0" applyNumberFormat="1" applyFont="1" applyFill="1" applyBorder="1" applyAlignment="1">
      <alignment horizontal="left"/>
    </xf>
    <xf numFmtId="1" fontId="2" fillId="0" borderId="55" xfId="0" applyNumberFormat="1" applyFont="1" applyBorder="1" applyAlignment="1">
      <alignment horizontal="left"/>
    </xf>
    <xf numFmtId="1" fontId="1" fillId="3" borderId="54" xfId="0" applyNumberFormat="1" applyFont="1" applyFill="1" applyBorder="1" applyAlignment="1">
      <alignment horizontal="left"/>
    </xf>
    <xf numFmtId="37" fontId="2" fillId="0" borderId="55" xfId="0" applyNumberFormat="1" applyFont="1" applyBorder="1"/>
    <xf numFmtId="37" fontId="2" fillId="0" borderId="39" xfId="0" applyNumberFormat="1" applyFont="1" applyBorder="1" applyAlignment="1">
      <alignment horizontal="left" indent="1"/>
    </xf>
    <xf numFmtId="37" fontId="2" fillId="0" borderId="39" xfId="0" applyNumberFormat="1" applyFont="1" applyBorder="1" applyAlignment="1">
      <alignment horizontal="left"/>
    </xf>
    <xf numFmtId="1" fontId="2" fillId="0" borderId="56" xfId="0" applyNumberFormat="1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37" fontId="1" fillId="0" borderId="53" xfId="0" applyNumberFormat="1" applyFont="1" applyBorder="1"/>
    <xf numFmtId="1" fontId="2" fillId="3" borderId="57" xfId="0" applyNumberFormat="1" applyFont="1" applyFill="1" applyBorder="1" applyAlignment="1">
      <alignment horizontal="left"/>
    </xf>
    <xf numFmtId="1" fontId="2" fillId="3" borderId="39" xfId="0" applyNumberFormat="1" applyFont="1" applyFill="1" applyBorder="1" applyAlignment="1">
      <alignment horizontal="left"/>
    </xf>
    <xf numFmtId="37" fontId="2" fillId="0" borderId="53" xfId="0" applyNumberFormat="1" applyFont="1" applyBorder="1" applyAlignment="1">
      <alignment horizontal="left"/>
    </xf>
    <xf numFmtId="0" fontId="1" fillId="3" borderId="50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54" xfId="0" applyFont="1" applyFill="1" applyBorder="1"/>
    <xf numFmtId="1" fontId="2" fillId="0" borderId="62" xfId="0" applyNumberFormat="1" applyFont="1" applyBorder="1" applyAlignment="1">
      <alignment horizontal="left"/>
    </xf>
    <xf numFmtId="0" fontId="1" fillId="3" borderId="62" xfId="0" applyFont="1" applyFill="1" applyBorder="1"/>
    <xf numFmtId="176" fontId="1" fillId="3" borderId="54" xfId="0" applyNumberFormat="1" applyFont="1" applyFill="1" applyBorder="1" applyAlignment="1">
      <alignment horizontal="center"/>
    </xf>
    <xf numFmtId="176" fontId="2" fillId="3" borderId="57" xfId="0" applyNumberFormat="1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176" fontId="1" fillId="3" borderId="62" xfId="0" applyNumberFormat="1" applyFont="1" applyFill="1" applyBorder="1"/>
    <xf numFmtId="176" fontId="1" fillId="3" borderId="62" xfId="0" applyNumberFormat="1" applyFont="1" applyFill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vertical="center" wrapText="1"/>
    </xf>
    <xf numFmtId="176" fontId="1" fillId="0" borderId="39" xfId="0" applyNumberFormat="1" applyFont="1" applyBorder="1"/>
    <xf numFmtId="0" fontId="25" fillId="0" borderId="39" xfId="0" applyFont="1" applyBorder="1" applyAlignment="1">
      <alignment horizontal="center"/>
    </xf>
    <xf numFmtId="0" fontId="1" fillId="0" borderId="39" xfId="0" applyFont="1" applyBorder="1" applyAlignment="1">
      <alignment vertical="center"/>
    </xf>
    <xf numFmtId="0" fontId="1" fillId="3" borderId="39" xfId="0" applyFont="1" applyFill="1" applyBorder="1" applyAlignment="1">
      <alignment vertical="center"/>
    </xf>
    <xf numFmtId="0" fontId="2" fillId="3" borderId="39" xfId="0" applyFont="1" applyFill="1" applyBorder="1" applyAlignment="1">
      <alignment horizontal="center"/>
    </xf>
    <xf numFmtId="0" fontId="2" fillId="0" borderId="39" xfId="0" applyFont="1" applyBorder="1" applyAlignment="1">
      <alignment horizontal="left" vertical="center" wrapText="1"/>
    </xf>
    <xf numFmtId="0" fontId="2" fillId="0" borderId="39" xfId="0" applyFont="1" applyBorder="1" applyAlignment="1">
      <alignment vertical="center"/>
    </xf>
    <xf numFmtId="176" fontId="25" fillId="0" borderId="39" xfId="0" applyNumberFormat="1" applyFont="1" applyBorder="1" applyAlignment="1">
      <alignment horizontal="center"/>
    </xf>
    <xf numFmtId="0" fontId="1" fillId="3" borderId="39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vertical="center" wrapText="1"/>
    </xf>
    <xf numFmtId="0" fontId="2" fillId="0" borderId="39" xfId="0" applyFont="1" applyBorder="1" applyAlignment="1">
      <alignment wrapText="1"/>
    </xf>
    <xf numFmtId="0" fontId="1" fillId="0" borderId="39" xfId="0" applyFont="1" applyBorder="1" applyAlignment="1">
      <alignment horizontal="left" indent="1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left"/>
    </xf>
    <xf numFmtId="0" fontId="25" fillId="0" borderId="39" xfId="0" applyFont="1" applyBorder="1"/>
    <xf numFmtId="0" fontId="26" fillId="0" borderId="39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 indent="1"/>
    </xf>
    <xf numFmtId="176" fontId="27" fillId="0" borderId="39" xfId="0" applyNumberFormat="1" applyFont="1" applyBorder="1" applyAlignment="1">
      <alignment horizontal="center" vertical="center" wrapText="1"/>
    </xf>
    <xf numFmtId="0" fontId="27" fillId="0" borderId="39" xfId="0" applyFont="1" applyBorder="1" applyAlignment="1">
      <alignment horizontal="right" vertical="center" wrapText="1"/>
    </xf>
    <xf numFmtId="37" fontId="27" fillId="0" borderId="39" xfId="0" applyNumberFormat="1" applyFont="1" applyBorder="1" applyAlignment="1">
      <alignment horizontal="center" vertical="center" wrapText="1"/>
    </xf>
    <xf numFmtId="0" fontId="26" fillId="0" borderId="39" xfId="0" applyFont="1" applyBorder="1" applyAlignment="1">
      <alignment horizontal="left" vertical="center"/>
    </xf>
    <xf numFmtId="176" fontId="26" fillId="0" borderId="39" xfId="0" applyNumberFormat="1" applyFont="1" applyBorder="1" applyAlignment="1">
      <alignment horizontal="center" vertical="center" wrapText="1"/>
    </xf>
    <xf numFmtId="0" fontId="26" fillId="0" borderId="39" xfId="0" applyFont="1" applyBorder="1" applyAlignment="1">
      <alignment horizontal="right" vertical="center" wrapText="1"/>
    </xf>
    <xf numFmtId="0" fontId="25" fillId="0" borderId="0" xfId="0" applyFont="1" applyAlignment="1">
      <alignment horizontal="centerContinuous"/>
    </xf>
    <xf numFmtId="0" fontId="1" fillId="3" borderId="53" xfId="0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37" fontId="1" fillId="3" borderId="3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8" fillId="0" borderId="39" xfId="0" applyFont="1" applyBorder="1"/>
    <xf numFmtId="43" fontId="2" fillId="0" borderId="53" xfId="0" applyNumberFormat="1" applyFont="1" applyBorder="1"/>
    <xf numFmtId="0" fontId="1" fillId="0" borderId="53" xfId="0" applyFont="1" applyBorder="1" applyAlignment="1">
      <alignment horizontal="center"/>
    </xf>
    <xf numFmtId="0" fontId="1" fillId="0" borderId="63" xfId="0" applyFont="1" applyBorder="1" applyAlignment="1">
      <alignment horizontal="left"/>
    </xf>
    <xf numFmtId="0" fontId="1" fillId="0" borderId="63" xfId="0" applyFont="1" applyBorder="1" applyAlignment="1">
      <alignment horizontal="center"/>
    </xf>
    <xf numFmtId="176" fontId="1" fillId="0" borderId="63" xfId="0" applyNumberFormat="1" applyFont="1" applyBorder="1"/>
    <xf numFmtId="0" fontId="1" fillId="0" borderId="63" xfId="0" applyFont="1" applyBorder="1"/>
    <xf numFmtId="176" fontId="1" fillId="0" borderId="63" xfId="0" applyNumberFormat="1" applyFont="1" applyBorder="1" applyAlignment="1">
      <alignment horizontal="center"/>
    </xf>
    <xf numFmtId="0" fontId="2" fillId="0" borderId="39" xfId="0" applyFont="1" applyBorder="1" applyAlignment="1">
      <alignment horizontal="left" indent="2"/>
    </xf>
    <xf numFmtId="176" fontId="29" fillId="0" borderId="39" xfId="0" applyNumberFormat="1" applyFont="1" applyBorder="1" applyAlignment="1">
      <alignment horizontal="center"/>
    </xf>
    <xf numFmtId="37" fontId="1" fillId="0" borderId="39" xfId="0" applyNumberFormat="1" applyFont="1" applyBorder="1" applyAlignment="1">
      <alignment horizontal="center"/>
    </xf>
    <xf numFmtId="37" fontId="25" fillId="0" borderId="39" xfId="0" applyNumberFormat="1" applyFont="1" applyBorder="1" applyAlignment="1">
      <alignment horizontal="center"/>
    </xf>
    <xf numFmtId="188" fontId="1" fillId="0" borderId="39" xfId="0" applyNumberFormat="1" applyFont="1" applyBorder="1" applyAlignment="1">
      <alignment horizontal="center"/>
    </xf>
    <xf numFmtId="188" fontId="2" fillId="0" borderId="39" xfId="0" applyNumberFormat="1" applyFont="1" applyBorder="1" applyAlignment="1">
      <alignment horizontal="center" wrapText="1"/>
    </xf>
    <xf numFmtId="0" fontId="1" fillId="0" borderId="57" xfId="0" applyFont="1" applyBorder="1"/>
    <xf numFmtId="0" fontId="1" fillId="0" borderId="57" xfId="0" applyFont="1" applyBorder="1" applyAlignment="1">
      <alignment horizontal="center"/>
    </xf>
    <xf numFmtId="176" fontId="1" fillId="0" borderId="57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176" fontId="1" fillId="0" borderId="55" xfId="0" applyNumberFormat="1" applyFont="1" applyBorder="1" applyAlignment="1">
      <alignment horizontal="center"/>
    </xf>
    <xf numFmtId="4" fontId="1" fillId="0" borderId="39" xfId="0" applyNumberFormat="1" applyFont="1" applyBorder="1" applyAlignment="1">
      <alignment horizontal="center"/>
    </xf>
    <xf numFmtId="0" fontId="2" fillId="0" borderId="39" xfId="0" applyFont="1" applyBorder="1" applyAlignment="1">
      <alignment horizontal="left" vertical="center" indent="1"/>
    </xf>
    <xf numFmtId="176" fontId="1" fillId="0" borderId="39" xfId="0" applyNumberFormat="1" applyFont="1" applyBorder="1" applyAlignment="1">
      <alignment horizontal="left"/>
    </xf>
    <xf numFmtId="0" fontId="2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 wrapText="1"/>
    </xf>
    <xf numFmtId="188" fontId="1" fillId="3" borderId="29" xfId="0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 vertical="center"/>
    </xf>
    <xf numFmtId="0" fontId="1" fillId="0" borderId="64" xfId="0" applyFont="1" applyBorder="1"/>
    <xf numFmtId="37" fontId="2" fillId="0" borderId="65" xfId="0" applyNumberFormat="1" applyFont="1" applyBorder="1" applyAlignment="1">
      <alignment horizontal="right"/>
    </xf>
    <xf numFmtId="37" fontId="2" fillId="4" borderId="66" xfId="0" applyNumberFormat="1" applyFont="1" applyFill="1" applyBorder="1" applyAlignment="1">
      <alignment horizontal="right"/>
    </xf>
    <xf numFmtId="0" fontId="1" fillId="0" borderId="67" xfId="0" applyFont="1" applyBorder="1"/>
    <xf numFmtId="37" fontId="2" fillId="0" borderId="56" xfId="0" applyNumberFormat="1" applyFont="1" applyBorder="1" applyAlignment="1">
      <alignment horizontal="center"/>
    </xf>
    <xf numFmtId="37" fontId="2" fillId="4" borderId="68" xfId="0" applyNumberFormat="1" applyFont="1" applyFill="1" applyBorder="1" applyAlignment="1">
      <alignment horizontal="center"/>
    </xf>
    <xf numFmtId="0" fontId="2" fillId="0" borderId="67" xfId="0" applyFont="1" applyBorder="1" applyAlignment="1">
      <alignment horizontal="left"/>
    </xf>
    <xf numFmtId="176" fontId="2" fillId="0" borderId="56" xfId="0" applyNumberFormat="1" applyFont="1" applyBorder="1" applyAlignment="1">
      <alignment horizontal="center"/>
    </xf>
    <xf numFmtId="43" fontId="2" fillId="4" borderId="69" xfId="0" applyNumberFormat="1" applyFont="1" applyFill="1" applyBorder="1" applyAlignment="1">
      <alignment horizontal="right"/>
    </xf>
    <xf numFmtId="43" fontId="2" fillId="4" borderId="70" xfId="0" applyNumberFormat="1" applyFont="1" applyFill="1" applyBorder="1" applyAlignment="1">
      <alignment horizontal="right"/>
    </xf>
    <xf numFmtId="0" fontId="1" fillId="0" borderId="71" xfId="0" applyFont="1" applyBorder="1"/>
    <xf numFmtId="43" fontId="1" fillId="4" borderId="72" xfId="0" applyNumberFormat="1" applyFont="1" applyFill="1" applyBorder="1" applyAlignment="1">
      <alignment horizontal="right"/>
    </xf>
    <xf numFmtId="0" fontId="1" fillId="0" borderId="41" xfId="0" applyFont="1" applyBorder="1"/>
    <xf numFmtId="176" fontId="2" fillId="4" borderId="69" xfId="0" applyNumberFormat="1" applyFont="1" applyFill="1" applyBorder="1" applyAlignment="1">
      <alignment horizontal="center"/>
    </xf>
    <xf numFmtId="0" fontId="1" fillId="0" borderId="41" xfId="0" applyFont="1" applyBorder="1" applyAlignment="1">
      <alignment horizontal="left"/>
    </xf>
    <xf numFmtId="0" fontId="1" fillId="0" borderId="73" xfId="0" applyFont="1" applyBorder="1"/>
    <xf numFmtId="176" fontId="2" fillId="4" borderId="68" xfId="0" applyNumberFormat="1" applyFont="1" applyFill="1" applyBorder="1" applyAlignment="1">
      <alignment horizontal="center"/>
    </xf>
    <xf numFmtId="0" fontId="1" fillId="12" borderId="74" xfId="0" applyFont="1" applyFill="1" applyBorder="1"/>
    <xf numFmtId="176" fontId="1" fillId="12" borderId="54" xfId="0" applyNumberFormat="1" applyFont="1" applyFill="1" applyBorder="1" applyAlignment="1">
      <alignment horizontal="center"/>
    </xf>
    <xf numFmtId="176" fontId="1" fillId="12" borderId="75" xfId="0" applyNumberFormat="1" applyFont="1" applyFill="1" applyBorder="1" applyAlignment="1">
      <alignment horizontal="center"/>
    </xf>
    <xf numFmtId="0" fontId="1" fillId="0" borderId="76" xfId="0" applyFont="1" applyBorder="1"/>
    <xf numFmtId="176" fontId="2" fillId="4" borderId="72" xfId="0" applyNumberFormat="1" applyFont="1" applyFill="1" applyBorder="1" applyAlignment="1">
      <alignment horizontal="center"/>
    </xf>
    <xf numFmtId="43" fontId="2" fillId="4" borderId="72" xfId="0" applyNumberFormat="1" applyFont="1" applyFill="1" applyBorder="1" applyAlignment="1">
      <alignment horizontal="right"/>
    </xf>
    <xf numFmtId="0" fontId="2" fillId="0" borderId="41" xfId="0" applyFont="1" applyBorder="1"/>
    <xf numFmtId="0" fontId="2" fillId="0" borderId="41" xfId="0" applyFont="1" applyBorder="1" applyAlignment="1">
      <alignment horizontal="left" indent="1"/>
    </xf>
    <xf numFmtId="0" fontId="2" fillId="0" borderId="43" xfId="0" applyFont="1" applyBorder="1" applyAlignment="1">
      <alignment horizontal="left" indent="1"/>
    </xf>
    <xf numFmtId="176" fontId="29" fillId="0" borderId="63" xfId="0" applyNumberFormat="1" applyFont="1" applyBorder="1" applyAlignment="1">
      <alignment horizontal="center"/>
    </xf>
    <xf numFmtId="176" fontId="29" fillId="4" borderId="77" xfId="0" applyNumberFormat="1" applyFont="1" applyFill="1" applyBorder="1" applyAlignment="1">
      <alignment horizontal="center"/>
    </xf>
    <xf numFmtId="176" fontId="1" fillId="12" borderId="77" xfId="0" applyNumberFormat="1" applyFont="1" applyFill="1" applyBorder="1" applyAlignment="1">
      <alignment horizontal="center"/>
    </xf>
    <xf numFmtId="0" fontId="2" fillId="0" borderId="41" xfId="0" applyFont="1" applyBorder="1" applyAlignment="1">
      <alignment horizontal="left" vertical="center"/>
    </xf>
    <xf numFmtId="176" fontId="2" fillId="4" borderId="70" xfId="0" applyNumberFormat="1" applyFont="1" applyFill="1" applyBorder="1" applyAlignment="1">
      <alignment horizontal="center"/>
    </xf>
    <xf numFmtId="0" fontId="2" fillId="0" borderId="73" xfId="0" applyFont="1" applyBorder="1" applyAlignment="1">
      <alignment horizontal="left" indent="1"/>
    </xf>
    <xf numFmtId="176" fontId="2" fillId="4" borderId="78" xfId="0" applyNumberFormat="1" applyFont="1" applyFill="1" applyBorder="1" applyAlignment="1">
      <alignment horizontal="center"/>
    </xf>
    <xf numFmtId="0" fontId="1" fillId="0" borderId="79" xfId="0" applyFont="1" applyBorder="1"/>
    <xf numFmtId="176" fontId="1" fillId="0" borderId="80" xfId="0" applyNumberFormat="1" applyFont="1" applyBorder="1" applyAlignment="1">
      <alignment horizontal="center"/>
    </xf>
    <xf numFmtId="43" fontId="2" fillId="4" borderId="81" xfId="0" applyNumberFormat="1" applyFont="1" applyFill="1" applyBorder="1" applyAlignment="1">
      <alignment horizontal="right"/>
    </xf>
    <xf numFmtId="43" fontId="2" fillId="4" borderId="68" xfId="0" applyNumberFormat="1" applyFont="1" applyFill="1" applyBorder="1" applyAlignment="1">
      <alignment horizontal="right"/>
    </xf>
    <xf numFmtId="176" fontId="1" fillId="3" borderId="82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0" borderId="37" xfId="0" applyFont="1" applyBorder="1"/>
    <xf numFmtId="0" fontId="2" fillId="0" borderId="38" xfId="0" applyFont="1" applyBorder="1"/>
    <xf numFmtId="0" fontId="2" fillId="0" borderId="83" xfId="0" applyFont="1" applyBorder="1"/>
    <xf numFmtId="176" fontId="2" fillId="0" borderId="69" xfId="0" applyNumberFormat="1" applyFont="1" applyBorder="1"/>
    <xf numFmtId="0" fontId="2" fillId="0" borderId="69" xfId="0" applyFont="1" applyBorder="1"/>
    <xf numFmtId="43" fontId="1" fillId="0" borderId="69" xfId="0" applyNumberFormat="1" applyFont="1" applyBorder="1" applyAlignment="1">
      <alignment horizontal="right"/>
    </xf>
    <xf numFmtId="43" fontId="2" fillId="0" borderId="0" xfId="0" applyNumberFormat="1" applyFont="1"/>
    <xf numFmtId="176" fontId="1" fillId="0" borderId="69" xfId="0" applyNumberFormat="1" applyFont="1" applyBorder="1"/>
    <xf numFmtId="176" fontId="30" fillId="0" borderId="0" xfId="0" applyNumberFormat="1" applyFont="1"/>
    <xf numFmtId="43" fontId="1" fillId="0" borderId="39" xfId="0" applyNumberFormat="1" applyFont="1" applyBorder="1" applyAlignment="1">
      <alignment horizontal="right"/>
    </xf>
    <xf numFmtId="176" fontId="2" fillId="0" borderId="84" xfId="0" applyNumberFormat="1" applyFont="1" applyBorder="1"/>
    <xf numFmtId="0" fontId="1" fillId="0" borderId="85" xfId="0" applyFont="1" applyBorder="1" applyAlignment="1">
      <alignment horizontal="left"/>
    </xf>
    <xf numFmtId="176" fontId="1" fillId="0" borderId="86" xfId="0" applyNumberFormat="1" applyFont="1" applyBorder="1"/>
    <xf numFmtId="176" fontId="1" fillId="0" borderId="87" xfId="0" applyNumberFormat="1" applyFont="1" applyBorder="1"/>
    <xf numFmtId="0" fontId="1" fillId="0" borderId="0" xfId="0" applyFont="1" applyAlignment="1">
      <alignment horizontal="centerContinuous"/>
    </xf>
    <xf numFmtId="176" fontId="29" fillId="0" borderId="0" xfId="0" applyNumberFormat="1" applyFont="1" applyAlignment="1">
      <alignment horizontal="centerContinuous"/>
    </xf>
    <xf numFmtId="0" fontId="30" fillId="0" borderId="0" xfId="0" applyFont="1"/>
    <xf numFmtId="0" fontId="18" fillId="3" borderId="28" xfId="0" applyFont="1" applyFill="1" applyBorder="1" applyAlignment="1">
      <alignment horizontal="center" vertical="center"/>
    </xf>
    <xf numFmtId="176" fontId="31" fillId="3" borderId="28" xfId="0" applyNumberFormat="1" applyFont="1" applyFill="1" applyBorder="1" applyAlignment="1">
      <alignment horizontal="center" vertical="center"/>
    </xf>
    <xf numFmtId="176" fontId="17" fillId="3" borderId="28" xfId="0" applyNumberFormat="1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176" fontId="31" fillId="3" borderId="34" xfId="0" applyNumberFormat="1" applyFont="1" applyFill="1" applyBorder="1" applyAlignment="1">
      <alignment horizontal="center"/>
    </xf>
    <xf numFmtId="0" fontId="32" fillId="0" borderId="38" xfId="0" applyFont="1" applyBorder="1" applyAlignment="1">
      <alignment vertical="center"/>
    </xf>
    <xf numFmtId="176" fontId="31" fillId="0" borderId="38" xfId="0" applyNumberFormat="1" applyFont="1" applyBorder="1"/>
    <xf numFmtId="176" fontId="31" fillId="2" borderId="38" xfId="0" applyNumberFormat="1" applyFont="1" applyFill="1" applyBorder="1"/>
    <xf numFmtId="0" fontId="31" fillId="0" borderId="39" xfId="0" applyFont="1" applyBorder="1" applyAlignment="1">
      <alignment vertical="center"/>
    </xf>
    <xf numFmtId="176" fontId="31" fillId="0" borderId="39" xfId="0" applyNumberFormat="1" applyFont="1" applyBorder="1"/>
    <xf numFmtId="176" fontId="31" fillId="2" borderId="39" xfId="0" applyNumberFormat="1" applyFont="1" applyFill="1" applyBorder="1"/>
    <xf numFmtId="0" fontId="31" fillId="0" borderId="39" xfId="0" applyFont="1" applyBorder="1" applyAlignment="1">
      <alignment horizontal="left"/>
    </xf>
    <xf numFmtId="43" fontId="18" fillId="0" borderId="39" xfId="0" applyNumberFormat="1" applyFont="1" applyBorder="1" applyAlignment="1">
      <alignment horizontal="right"/>
    </xf>
    <xf numFmtId="0" fontId="30" fillId="0" borderId="39" xfId="0" applyFont="1" applyBorder="1" applyAlignment="1">
      <alignment horizontal="left"/>
    </xf>
    <xf numFmtId="176" fontId="18" fillId="0" borderId="39" xfId="0" applyNumberFormat="1" applyFont="1" applyBorder="1" applyAlignment="1">
      <alignment horizontal="center"/>
    </xf>
    <xf numFmtId="176" fontId="18" fillId="2" borderId="39" xfId="0" applyNumberFormat="1" applyFont="1" applyFill="1" applyBorder="1" applyAlignment="1">
      <alignment horizontal="center"/>
    </xf>
    <xf numFmtId="0" fontId="30" fillId="0" borderId="39" xfId="0" applyFont="1" applyBorder="1" applyAlignment="1">
      <alignment horizontal="left" indent="1"/>
    </xf>
    <xf numFmtId="0" fontId="30" fillId="0" borderId="88" xfId="0" applyFont="1" applyBorder="1" applyAlignment="1">
      <alignment horizontal="left" indent="1"/>
    </xf>
    <xf numFmtId="176" fontId="18" fillId="0" borderId="53" xfId="0" applyNumberFormat="1" applyFont="1" applyBorder="1" applyAlignment="1">
      <alignment horizontal="center"/>
    </xf>
    <xf numFmtId="0" fontId="31" fillId="0" borderId="63" xfId="0" applyFont="1" applyBorder="1" applyAlignment="1">
      <alignment horizontal="left"/>
    </xf>
    <xf numFmtId="43" fontId="17" fillId="0" borderId="89" xfId="0" applyNumberFormat="1" applyFont="1" applyBorder="1" applyAlignment="1">
      <alignment horizontal="right"/>
    </xf>
    <xf numFmtId="176" fontId="17" fillId="0" borderId="63" xfId="0" applyNumberFormat="1" applyFont="1" applyBorder="1" applyAlignment="1">
      <alignment horizontal="center"/>
    </xf>
    <xf numFmtId="176" fontId="30" fillId="0" borderId="39" xfId="0" applyNumberFormat="1" applyFont="1" applyBorder="1"/>
    <xf numFmtId="176" fontId="30" fillId="2" borderId="39" xfId="0" applyNumberFormat="1" applyFont="1" applyFill="1" applyBorder="1"/>
    <xf numFmtId="43" fontId="17" fillId="0" borderId="63" xfId="0" applyNumberFormat="1" applyFont="1" applyBorder="1" applyAlignment="1">
      <alignment horizontal="right"/>
    </xf>
    <xf numFmtId="0" fontId="18" fillId="0" borderId="39" xfId="0" applyFont="1" applyBorder="1" applyAlignment="1">
      <alignment vertical="center"/>
    </xf>
    <xf numFmtId="0" fontId="32" fillId="0" borderId="39" xfId="0" applyFont="1" applyBorder="1" applyAlignment="1">
      <alignment horizontal="left"/>
    </xf>
    <xf numFmtId="0" fontId="30" fillId="0" borderId="53" xfId="0" applyFont="1" applyBorder="1" applyAlignment="1">
      <alignment horizontal="left" indent="1"/>
    </xf>
    <xf numFmtId="176" fontId="30" fillId="0" borderId="56" xfId="0" applyNumberFormat="1" applyFont="1" applyBorder="1"/>
    <xf numFmtId="43" fontId="18" fillId="0" borderId="90" xfId="0" applyNumberFormat="1" applyFont="1" applyBorder="1" applyAlignment="1">
      <alignment horizontal="right"/>
    </xf>
    <xf numFmtId="176" fontId="18" fillId="0" borderId="91" xfId="0" applyNumberFormat="1" applyFont="1" applyBorder="1" applyAlignment="1">
      <alignment horizontal="center"/>
    </xf>
    <xf numFmtId="176" fontId="17" fillId="0" borderId="55" xfId="0" applyNumberFormat="1" applyFont="1" applyBorder="1" applyAlignment="1">
      <alignment horizontal="center"/>
    </xf>
    <xf numFmtId="176" fontId="30" fillId="0" borderId="53" xfId="0" applyNumberFormat="1" applyFont="1" applyBorder="1"/>
    <xf numFmtId="176" fontId="30" fillId="2" borderId="53" xfId="0" applyNumberFormat="1" applyFont="1" applyFill="1" applyBorder="1"/>
    <xf numFmtId="43" fontId="17" fillId="0" borderId="39" xfId="0" applyNumberFormat="1" applyFont="1" applyBorder="1" applyAlignment="1">
      <alignment horizontal="right"/>
    </xf>
    <xf numFmtId="176" fontId="17" fillId="0" borderId="39" xfId="0" applyNumberFormat="1" applyFont="1" applyBorder="1" applyAlignment="1">
      <alignment horizontal="center"/>
    </xf>
    <xf numFmtId="176" fontId="17" fillId="2" borderId="39" xfId="0" applyNumberFormat="1" applyFont="1" applyFill="1" applyBorder="1" applyAlignment="1">
      <alignment horizontal="center"/>
    </xf>
    <xf numFmtId="0" fontId="31" fillId="0" borderId="88" xfId="0" applyFont="1" applyBorder="1" applyAlignment="1">
      <alignment vertical="center"/>
    </xf>
    <xf numFmtId="176" fontId="31" fillId="0" borderId="88" xfId="0" applyNumberFormat="1" applyFont="1" applyBorder="1"/>
    <xf numFmtId="176" fontId="31" fillId="2" borderId="88" xfId="0" applyNumberFormat="1" applyFont="1" applyFill="1" applyBorder="1"/>
    <xf numFmtId="0" fontId="31" fillId="4" borderId="57" xfId="0" applyFont="1" applyFill="1" applyBorder="1" applyAlignment="1">
      <alignment vertical="center"/>
    </xf>
    <xf numFmtId="176" fontId="17" fillId="4" borderId="57" xfId="0" applyNumberFormat="1" applyFont="1" applyFill="1" applyBorder="1" applyAlignment="1">
      <alignment horizont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left"/>
    </xf>
    <xf numFmtId="49" fontId="34" fillId="0" borderId="0" xfId="0" applyNumberFormat="1" applyFont="1" applyAlignment="1">
      <alignment horizontal="center"/>
    </xf>
    <xf numFmtId="176" fontId="34" fillId="0" borderId="0" xfId="1" applyFont="1" applyAlignment="1">
      <alignment horizontal="right"/>
    </xf>
    <xf numFmtId="176" fontId="34" fillId="0" borderId="0" xfId="1" applyFont="1" applyAlignment="1">
      <alignment horizontal="left"/>
    </xf>
    <xf numFmtId="176" fontId="34" fillId="0" borderId="0" xfId="1" applyFont="1"/>
    <xf numFmtId="0" fontId="35" fillId="0" borderId="92" xfId="0" applyFont="1" applyBorder="1" applyAlignment="1">
      <alignment horizontal="center" vertical="center" wrapText="1"/>
    </xf>
    <xf numFmtId="0" fontId="33" fillId="0" borderId="92" xfId="0" applyFont="1" applyBorder="1" applyAlignment="1">
      <alignment vertical="center" wrapText="1"/>
    </xf>
    <xf numFmtId="0" fontId="33" fillId="0" borderId="92" xfId="0" applyFont="1" applyBorder="1" applyAlignment="1">
      <alignment horizontal="left" vertical="center" wrapText="1"/>
    </xf>
    <xf numFmtId="49" fontId="33" fillId="0" borderId="92" xfId="0" applyNumberFormat="1" applyFont="1" applyBorder="1" applyAlignment="1">
      <alignment horizontal="center" vertical="center" wrapText="1"/>
    </xf>
    <xf numFmtId="176" fontId="33" fillId="0" borderId="92" xfId="1" applyFont="1" applyBorder="1" applyAlignment="1">
      <alignment horizontal="right" vertical="center" wrapText="1"/>
    </xf>
    <xf numFmtId="0" fontId="34" fillId="0" borderId="92" xfId="0" applyFont="1" applyBorder="1" applyAlignment="1">
      <alignment horizontal="center"/>
    </xf>
    <xf numFmtId="0" fontId="34" fillId="0" borderId="92" xfId="0" applyFont="1" applyBorder="1"/>
    <xf numFmtId="0" fontId="34" fillId="0" borderId="92" xfId="0" applyFont="1" applyBorder="1" applyAlignment="1">
      <alignment horizontal="left"/>
    </xf>
    <xf numFmtId="49" fontId="34" fillId="0" borderId="92" xfId="0" applyNumberFormat="1" applyFont="1" applyBorder="1" applyAlignment="1">
      <alignment horizontal="center"/>
    </xf>
    <xf numFmtId="176" fontId="34" fillId="0" borderId="92" xfId="1" applyFont="1" applyFill="1" applyBorder="1" applyAlignment="1">
      <alignment horizontal="right"/>
    </xf>
    <xf numFmtId="176" fontId="34" fillId="0" borderId="92" xfId="1" applyFont="1" applyBorder="1" applyAlignment="1">
      <alignment horizontal="right"/>
    </xf>
    <xf numFmtId="176" fontId="33" fillId="0" borderId="0" xfId="1" applyFont="1" applyAlignment="1">
      <alignment horizontal="left" vertical="center" wrapText="1"/>
    </xf>
    <xf numFmtId="176" fontId="33" fillId="0" borderId="0" xfId="1" applyFont="1" applyAlignment="1">
      <alignment horizontal="right" vertical="center" wrapText="1"/>
    </xf>
    <xf numFmtId="176" fontId="33" fillId="0" borderId="0" xfId="1" applyFont="1" applyAlignment="1">
      <alignment vertical="center" wrapText="1"/>
    </xf>
    <xf numFmtId="0" fontId="33" fillId="0" borderId="92" xfId="0" applyFont="1" applyBorder="1"/>
    <xf numFmtId="176" fontId="33" fillId="0" borderId="92" xfId="1" applyFont="1" applyBorder="1" applyAlignment="1">
      <alignment horizontal="left"/>
    </xf>
    <xf numFmtId="176" fontId="33" fillId="0" borderId="92" xfId="1" applyFont="1" applyBorder="1" applyAlignment="1">
      <alignment horizontal="right"/>
    </xf>
    <xf numFmtId="176" fontId="34" fillId="0" borderId="0" xfId="1" applyFont="1" applyBorder="1"/>
    <xf numFmtId="176" fontId="34" fillId="0" borderId="92" xfId="1" applyFont="1" applyBorder="1" applyAlignment="1">
      <alignment horizontal="left"/>
    </xf>
    <xf numFmtId="0" fontId="36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176" fontId="36" fillId="0" borderId="0" xfId="1" applyFont="1" applyAlignment="1">
      <alignment horizontal="center"/>
    </xf>
    <xf numFmtId="176" fontId="36" fillId="0" borderId="0" xfId="1" applyFont="1" applyAlignment="1">
      <alignment horizontal="right"/>
    </xf>
    <xf numFmtId="0" fontId="11" fillId="0" borderId="92" xfId="0" applyFont="1" applyBorder="1" applyAlignment="1">
      <alignment horizontal="center" vertical="center" wrapText="1"/>
    </xf>
    <xf numFmtId="0" fontId="11" fillId="0" borderId="92" xfId="0" applyFont="1" applyBorder="1" applyAlignment="1">
      <alignment vertical="center" wrapText="1"/>
    </xf>
    <xf numFmtId="0" fontId="11" fillId="0" borderId="92" xfId="0" applyFont="1" applyBorder="1" applyAlignment="1">
      <alignment horizontal="left" vertical="center" wrapText="1"/>
    </xf>
    <xf numFmtId="49" fontId="11" fillId="0" borderId="92" xfId="0" applyNumberFormat="1" applyFont="1" applyBorder="1" applyAlignment="1">
      <alignment horizontal="left" vertical="center" wrapText="1"/>
    </xf>
    <xf numFmtId="176" fontId="11" fillId="0" borderId="92" xfId="1" applyFont="1" applyBorder="1" applyAlignment="1">
      <alignment horizontal="center" vertical="center" wrapText="1"/>
    </xf>
    <xf numFmtId="0" fontId="36" fillId="0" borderId="92" xfId="0" applyFont="1" applyBorder="1" applyAlignment="1">
      <alignment horizontal="center"/>
    </xf>
    <xf numFmtId="0" fontId="36" fillId="0" borderId="92" xfId="0" applyFont="1" applyBorder="1"/>
    <xf numFmtId="0" fontId="36" fillId="0" borderId="92" xfId="0" applyFont="1" applyBorder="1" applyAlignment="1">
      <alignment horizontal="left"/>
    </xf>
    <xf numFmtId="176" fontId="36" fillId="0" borderId="92" xfId="1" applyFont="1" applyBorder="1" applyAlignment="1">
      <alignment horizontal="center"/>
    </xf>
    <xf numFmtId="176" fontId="36" fillId="8" borderId="0" xfId="1" applyFont="1" applyFill="1" applyAlignment="1">
      <alignment horizontal="right"/>
    </xf>
    <xf numFmtId="176" fontId="36" fillId="0" borderId="0" xfId="1" applyFont="1" applyFill="1" applyAlignment="1">
      <alignment horizontal="right"/>
    </xf>
    <xf numFmtId="0" fontId="37" fillId="0" borderId="0" xfId="0" applyFont="1"/>
    <xf numFmtId="0" fontId="29" fillId="3" borderId="2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37" fontId="1" fillId="3" borderId="1" xfId="0" applyNumberFormat="1" applyFont="1" applyFill="1" applyBorder="1" applyAlignment="1">
      <alignment horizontal="center"/>
    </xf>
    <xf numFmtId="37" fontId="1" fillId="3" borderId="6" xfId="0" applyNumberFormat="1" applyFont="1" applyFill="1" applyBorder="1" applyAlignment="1">
      <alignment horizontal="center"/>
    </xf>
    <xf numFmtId="0" fontId="1" fillId="0" borderId="93" xfId="0" applyFont="1" applyBorder="1"/>
    <xf numFmtId="0" fontId="1" fillId="0" borderId="94" xfId="0" applyFont="1" applyBorder="1"/>
    <xf numFmtId="0" fontId="2" fillId="0" borderId="38" xfId="0" applyFont="1" applyBorder="1" applyAlignment="1">
      <alignment horizontal="center"/>
    </xf>
    <xf numFmtId="0" fontId="2" fillId="0" borderId="50" xfId="0" applyFont="1" applyBorder="1"/>
    <xf numFmtId="0" fontId="2" fillId="0" borderId="52" xfId="0" applyFont="1" applyBorder="1"/>
    <xf numFmtId="0" fontId="2" fillId="0" borderId="95" xfId="0" applyFont="1" applyBorder="1"/>
    <xf numFmtId="0" fontId="2" fillId="0" borderId="96" xfId="0" applyFont="1" applyBorder="1"/>
    <xf numFmtId="0" fontId="2" fillId="0" borderId="88" xfId="0" applyFont="1" applyBorder="1" applyAlignment="1">
      <alignment horizontal="center"/>
    </xf>
    <xf numFmtId="176" fontId="2" fillId="0" borderId="88" xfId="0" applyNumberFormat="1" applyFont="1" applyBorder="1"/>
    <xf numFmtId="0" fontId="1" fillId="3" borderId="97" xfId="0" applyFont="1" applyFill="1" applyBorder="1"/>
    <xf numFmtId="0" fontId="1" fillId="3" borderId="98" xfId="0" applyFont="1" applyFill="1" applyBorder="1"/>
    <xf numFmtId="0" fontId="1" fillId="3" borderId="63" xfId="0" applyFont="1" applyFill="1" applyBorder="1" applyAlignment="1">
      <alignment horizontal="center"/>
    </xf>
    <xf numFmtId="176" fontId="1" fillId="3" borderId="63" xfId="0" applyNumberFormat="1" applyFont="1" applyFill="1" applyBorder="1"/>
    <xf numFmtId="0" fontId="1" fillId="0" borderId="50" xfId="0" applyFont="1" applyBorder="1"/>
    <xf numFmtId="0" fontId="1" fillId="0" borderId="52" xfId="0" applyFont="1" applyBorder="1"/>
    <xf numFmtId="0" fontId="2" fillId="0" borderId="99" xfId="0" applyFont="1" applyBorder="1"/>
    <xf numFmtId="0" fontId="2" fillId="0" borderId="100" xfId="0" applyFont="1" applyBorder="1"/>
    <xf numFmtId="0" fontId="2" fillId="0" borderId="101" xfId="0" applyFont="1" applyBorder="1" applyAlignment="1">
      <alignment horizontal="center"/>
    </xf>
    <xf numFmtId="0" fontId="2" fillId="0" borderId="102" xfId="0" applyFont="1" applyBorder="1"/>
    <xf numFmtId="0" fontId="2" fillId="0" borderId="103" xfId="0" applyFont="1" applyBorder="1"/>
    <xf numFmtId="0" fontId="2" fillId="0" borderId="104" xfId="0" applyFont="1" applyBorder="1" applyAlignment="1">
      <alignment horizontal="center"/>
    </xf>
    <xf numFmtId="0" fontId="2" fillId="0" borderId="88" xfId="0" applyFont="1" applyBorder="1"/>
    <xf numFmtId="0" fontId="1" fillId="3" borderId="105" xfId="0" applyFont="1" applyFill="1" applyBorder="1"/>
    <xf numFmtId="0" fontId="1" fillId="3" borderId="105" xfId="0" applyFont="1" applyFill="1" applyBorder="1" applyAlignment="1">
      <alignment horizontal="center"/>
    </xf>
    <xf numFmtId="43" fontId="1" fillId="3" borderId="54" xfId="0" applyNumberFormat="1" applyFont="1" applyFill="1" applyBorder="1" applyAlignment="1">
      <alignment horizontal="right"/>
    </xf>
    <xf numFmtId="0" fontId="2" fillId="0" borderId="97" xfId="0" applyFont="1" applyBorder="1"/>
    <xf numFmtId="0" fontId="2" fillId="0" borderId="98" xfId="0" applyFont="1" applyBorder="1"/>
    <xf numFmtId="0" fontId="2" fillId="0" borderId="63" xfId="0" applyFont="1" applyBorder="1" applyAlignment="1">
      <alignment horizontal="center"/>
    </xf>
    <xf numFmtId="0" fontId="2" fillId="0" borderId="63" xfId="0" applyFont="1" applyBorder="1"/>
    <xf numFmtId="176" fontId="38" fillId="0" borderId="88" xfId="0" applyNumberFormat="1" applyFont="1" applyBorder="1"/>
    <xf numFmtId="0" fontId="1" fillId="0" borderId="106" xfId="0" applyFont="1" applyBorder="1"/>
    <xf numFmtId="0" fontId="1" fillId="0" borderId="107" xfId="0" applyFont="1" applyBorder="1"/>
    <xf numFmtId="0" fontId="1" fillId="0" borderId="54" xfId="0" applyFont="1" applyBorder="1" applyAlignment="1">
      <alignment horizontal="center"/>
    </xf>
    <xf numFmtId="0" fontId="1" fillId="3" borderId="108" xfId="0" applyFont="1" applyFill="1" applyBorder="1"/>
    <xf numFmtId="0" fontId="1" fillId="3" borderId="108" xfId="0" applyFont="1" applyFill="1" applyBorder="1" applyAlignment="1">
      <alignment horizontal="center"/>
    </xf>
    <xf numFmtId="43" fontId="1" fillId="3" borderId="57" xfId="0" applyNumberFormat="1" applyFont="1" applyFill="1" applyBorder="1" applyAlignment="1">
      <alignment horizontal="right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37" fontId="1" fillId="3" borderId="34" xfId="0" applyNumberFormat="1" applyFont="1" applyFill="1" applyBorder="1" applyAlignment="1">
      <alignment horizontal="center"/>
    </xf>
    <xf numFmtId="0" fontId="28" fillId="0" borderId="37" xfId="0" applyFont="1" applyBorder="1" applyAlignment="1">
      <alignment vertical="center"/>
    </xf>
    <xf numFmtId="0" fontId="1" fillId="0" borderId="38" xfId="0" applyFont="1" applyBorder="1" applyAlignment="1">
      <alignment horizontal="center"/>
    </xf>
    <xf numFmtId="176" fontId="2" fillId="0" borderId="38" xfId="0" applyNumberFormat="1" applyFont="1" applyBorder="1"/>
    <xf numFmtId="0" fontId="2" fillId="2" borderId="83" xfId="0" applyFont="1" applyFill="1" applyBorder="1"/>
    <xf numFmtId="176" fontId="2" fillId="0" borderId="39" xfId="0" applyNumberFormat="1" applyFont="1" applyBorder="1" applyAlignment="1">
      <alignment horizontal="center" vertical="center"/>
    </xf>
    <xf numFmtId="176" fontId="2" fillId="0" borderId="69" xfId="0" applyNumberFormat="1" applyFont="1" applyBorder="1" applyAlignment="1">
      <alignment horizontal="center" vertical="center"/>
    </xf>
    <xf numFmtId="176" fontId="2" fillId="0" borderId="109" xfId="0" applyNumberFormat="1" applyFont="1" applyBorder="1" applyAlignment="1">
      <alignment horizontal="center" vertical="center"/>
    </xf>
    <xf numFmtId="176" fontId="1" fillId="0" borderId="63" xfId="0" applyNumberFormat="1" applyFont="1" applyBorder="1" applyAlignment="1">
      <alignment horizontal="center" vertical="center"/>
    </xf>
    <xf numFmtId="176" fontId="1" fillId="0" borderId="77" xfId="0" applyNumberFormat="1" applyFont="1" applyBorder="1" applyAlignment="1">
      <alignment horizontal="center" vertical="center"/>
    </xf>
    <xf numFmtId="176" fontId="2" fillId="0" borderId="39" xfId="0" applyNumberFormat="1" applyFont="1" applyBorder="1" applyAlignment="1">
      <alignment vertical="center"/>
    </xf>
    <xf numFmtId="176" fontId="2" fillId="2" borderId="69" xfId="0" applyNumberFormat="1" applyFont="1" applyFill="1" applyBorder="1" applyAlignment="1">
      <alignment vertical="center"/>
    </xf>
    <xf numFmtId="0" fontId="28" fillId="0" borderId="41" xfId="0" applyFont="1" applyBorder="1" applyAlignment="1">
      <alignment vertical="center"/>
    </xf>
    <xf numFmtId="0" fontId="25" fillId="0" borderId="63" xfId="0" applyFont="1" applyBorder="1" applyAlignment="1">
      <alignment horizontal="center"/>
    </xf>
    <xf numFmtId="0" fontId="2" fillId="0" borderId="43" xfId="0" applyFont="1" applyBorder="1"/>
    <xf numFmtId="176" fontId="2" fillId="0" borderId="88" xfId="0" applyNumberFormat="1" applyFont="1" applyBorder="1" applyAlignment="1">
      <alignment vertical="center"/>
    </xf>
    <xf numFmtId="176" fontId="2" fillId="2" borderId="109" xfId="0" applyNumberFormat="1" applyFont="1" applyFill="1" applyBorder="1" applyAlignment="1">
      <alignment vertical="center"/>
    </xf>
    <xf numFmtId="176" fontId="1" fillId="2" borderId="84" xfId="0" applyNumberFormat="1" applyFont="1" applyFill="1" applyBorder="1" applyAlignment="1">
      <alignment vertical="center"/>
    </xf>
    <xf numFmtId="176" fontId="1" fillId="0" borderId="84" xfId="0" applyNumberFormat="1" applyFont="1" applyBorder="1" applyAlignment="1">
      <alignment horizontal="center" vertical="center"/>
    </xf>
    <xf numFmtId="0" fontId="1" fillId="0" borderId="110" xfId="0" applyFont="1" applyBorder="1"/>
    <xf numFmtId="0" fontId="2" fillId="0" borderId="111" xfId="0" applyFont="1" applyBorder="1" applyAlignment="1">
      <alignment horizontal="center"/>
    </xf>
    <xf numFmtId="176" fontId="2" fillId="0" borderId="111" xfId="0" applyNumberFormat="1" applyFont="1" applyBorder="1" applyAlignment="1">
      <alignment vertical="center"/>
    </xf>
    <xf numFmtId="176" fontId="1" fillId="2" borderId="109" xfId="0" applyNumberFormat="1" applyFont="1" applyFill="1" applyBorder="1" applyAlignment="1">
      <alignment vertical="center"/>
    </xf>
    <xf numFmtId="0" fontId="1" fillId="4" borderId="112" xfId="0" applyFont="1" applyFill="1" applyBorder="1"/>
    <xf numFmtId="43" fontId="1" fillId="4" borderId="113" xfId="0" applyNumberFormat="1" applyFont="1" applyFill="1" applyBorder="1" applyAlignment="1">
      <alignment horizontal="right"/>
    </xf>
    <xf numFmtId="176" fontId="0" fillId="0" borderId="0" xfId="1" applyFont="1"/>
    <xf numFmtId="176" fontId="30" fillId="0" borderId="0" xfId="1" applyFont="1"/>
    <xf numFmtId="0" fontId="30" fillId="0" borderId="1" xfId="0" applyFont="1" applyBorder="1" applyAlignment="1">
      <alignment horizontal="center"/>
    </xf>
    <xf numFmtId="0" fontId="30" fillId="3" borderId="2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37" fontId="31" fillId="3" borderId="34" xfId="0" applyNumberFormat="1" applyFont="1" applyFill="1" applyBorder="1" applyAlignment="1">
      <alignment horizontal="center"/>
    </xf>
    <xf numFmtId="0" fontId="31" fillId="0" borderId="93" xfId="0" applyFont="1" applyBorder="1"/>
    <xf numFmtId="0" fontId="31" fillId="0" borderId="94" xfId="0" applyFont="1" applyBorder="1"/>
    <xf numFmtId="0" fontId="30" fillId="0" borderId="38" xfId="0" applyFont="1" applyBorder="1" applyAlignment="1">
      <alignment horizontal="center"/>
    </xf>
    <xf numFmtId="0" fontId="30" fillId="0" borderId="38" xfId="0" applyFont="1" applyBorder="1"/>
    <xf numFmtId="0" fontId="31" fillId="0" borderId="50" xfId="0" applyFont="1" applyBorder="1"/>
    <xf numFmtId="0" fontId="31" fillId="0" borderId="52" xfId="0" applyFont="1" applyBorder="1"/>
    <xf numFmtId="0" fontId="30" fillId="0" borderId="39" xfId="0" applyFont="1" applyBorder="1" applyAlignment="1">
      <alignment horizontal="center"/>
    </xf>
    <xf numFmtId="0" fontId="30" fillId="0" borderId="39" xfId="0" applyFont="1" applyBorder="1"/>
    <xf numFmtId="0" fontId="31" fillId="3" borderId="50" xfId="0" applyFont="1" applyFill="1" applyBorder="1"/>
    <xf numFmtId="0" fontId="31" fillId="3" borderId="52" xfId="0" applyFont="1" applyFill="1" applyBorder="1"/>
    <xf numFmtId="0" fontId="30" fillId="3" borderId="39" xfId="0" applyFont="1" applyFill="1" applyBorder="1" applyAlignment="1">
      <alignment horizontal="center"/>
    </xf>
    <xf numFmtId="0" fontId="30" fillId="3" borderId="39" xfId="0" applyFont="1" applyFill="1" applyBorder="1"/>
    <xf numFmtId="0" fontId="30" fillId="0" borderId="50" xfId="0" applyFont="1" applyBorder="1"/>
    <xf numFmtId="0" fontId="30" fillId="0" borderId="52" xfId="0" applyFont="1" applyBorder="1"/>
    <xf numFmtId="0" fontId="30" fillId="0" borderId="95" xfId="0" applyFont="1" applyBorder="1"/>
    <xf numFmtId="0" fontId="30" fillId="0" borderId="96" xfId="0" applyFont="1" applyBorder="1"/>
    <xf numFmtId="0" fontId="30" fillId="0" borderId="88" xfId="0" applyFont="1" applyBorder="1" applyAlignment="1">
      <alignment horizontal="center"/>
    </xf>
    <xf numFmtId="0" fontId="31" fillId="3" borderId="97" xfId="0" applyFont="1" applyFill="1" applyBorder="1"/>
    <xf numFmtId="0" fontId="31" fillId="3" borderId="98" xfId="0" applyFont="1" applyFill="1" applyBorder="1"/>
    <xf numFmtId="0" fontId="31" fillId="3" borderId="63" xfId="0" applyFont="1" applyFill="1" applyBorder="1" applyAlignment="1">
      <alignment horizontal="center"/>
    </xf>
    <xf numFmtId="176" fontId="31" fillId="3" borderId="63" xfId="0" applyNumberFormat="1" applyFont="1" applyFill="1" applyBorder="1"/>
    <xf numFmtId="176" fontId="30" fillId="3" borderId="39" xfId="0" applyNumberFormat="1" applyFont="1" applyFill="1" applyBorder="1"/>
    <xf numFmtId="176" fontId="30" fillId="0" borderId="88" xfId="0" applyNumberFormat="1" applyFont="1" applyBorder="1"/>
    <xf numFmtId="0" fontId="31" fillId="3" borderId="105" xfId="0" applyFont="1" applyFill="1" applyBorder="1"/>
    <xf numFmtId="0" fontId="31" fillId="3" borderId="105" xfId="0" applyFont="1" applyFill="1" applyBorder="1" applyAlignment="1">
      <alignment horizontal="center"/>
    </xf>
    <xf numFmtId="176" fontId="31" fillId="3" borderId="105" xfId="0" applyNumberFormat="1" applyFont="1" applyFill="1" applyBorder="1"/>
    <xf numFmtId="0" fontId="30" fillId="0" borderId="97" xfId="0" applyFont="1" applyBorder="1"/>
    <xf numFmtId="0" fontId="30" fillId="0" borderId="98" xfId="0" applyFont="1" applyBorder="1"/>
    <xf numFmtId="0" fontId="30" fillId="0" borderId="63" xfId="0" applyFont="1" applyBorder="1" applyAlignment="1">
      <alignment horizontal="center"/>
    </xf>
    <xf numFmtId="176" fontId="30" fillId="0" borderId="63" xfId="0" applyNumberFormat="1" applyFont="1" applyBorder="1"/>
    <xf numFmtId="0" fontId="30" fillId="0" borderId="105" xfId="0" applyFont="1" applyBorder="1"/>
    <xf numFmtId="0" fontId="30" fillId="0" borderId="0" xfId="0" applyFont="1" applyAlignment="1">
      <alignment horizontal="center"/>
    </xf>
    <xf numFmtId="0" fontId="31" fillId="3" borderId="108" xfId="0" applyFont="1" applyFill="1" applyBorder="1"/>
    <xf numFmtId="0" fontId="31" fillId="3" borderId="108" xfId="0" applyFont="1" applyFill="1" applyBorder="1" applyAlignment="1">
      <alignment horizontal="center"/>
    </xf>
    <xf numFmtId="176" fontId="31" fillId="3" borderId="108" xfId="0" applyNumberFormat="1" applyFont="1" applyFill="1" applyBorder="1"/>
    <xf numFmtId="0" fontId="30" fillId="0" borderId="114" xfId="0" applyFont="1" applyBorder="1"/>
    <xf numFmtId="0" fontId="30" fillId="0" borderId="115" xfId="0" applyFont="1" applyBorder="1"/>
    <xf numFmtId="0" fontId="30" fillId="0" borderId="116" xfId="0" applyFont="1" applyBorder="1" applyAlignment="1">
      <alignment horizontal="center"/>
    </xf>
    <xf numFmtId="176" fontId="30" fillId="0" borderId="116" xfId="0" applyNumberFormat="1" applyFont="1" applyBorder="1"/>
    <xf numFmtId="0" fontId="31" fillId="3" borderId="117" xfId="0" applyFont="1" applyFill="1" applyBorder="1"/>
    <xf numFmtId="0" fontId="31" fillId="3" borderId="118" xfId="0" applyFont="1" applyFill="1" applyBorder="1"/>
    <xf numFmtId="0" fontId="31" fillId="3" borderId="57" xfId="0" applyFont="1" applyFill="1" applyBorder="1" applyAlignment="1">
      <alignment horizontal="center"/>
    </xf>
    <xf numFmtId="176" fontId="31" fillId="3" borderId="57" xfId="0" applyNumberFormat="1" applyFont="1" applyFill="1" applyBorder="1"/>
    <xf numFmtId="49" fontId="10" fillId="0" borderId="0" xfId="0" applyNumberFormat="1" applyFont="1" applyAlignment="1" quotePrefix="1">
      <alignment horizontal="left"/>
    </xf>
    <xf numFmtId="49" fontId="14" fillId="0" borderId="0" xfId="0" applyNumberFormat="1" applyFont="1" applyAlignment="1" quotePrefix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eetMetadata" Target="metadata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3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INDOWS\Downloads\ASEMA%20_QTR%204-Dec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Audit%20Service\Audits\Winneba\Draft%20Accounts%20%202025\Annual%20Budget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CCOUNTS_FEB_20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of Content"/>
      <sheetName val="FP"/>
      <sheetName val="FPM"/>
      <sheetName val="REPA"/>
      <sheetName val="CASHFLOW"/>
      <sheetName val="CF-23"/>
      <sheetName val="FPM Cumm"/>
      <sheetName val="REPA CUMM"/>
      <sheetName val="SCE"/>
      <sheetName val="SCE-23"/>
      <sheetName val="BUDGET INFO"/>
      <sheetName val="FPM-COFOG"/>
      <sheetName val="NOTES-23"/>
      <sheetName val="NOTES"/>
      <sheetName val="NOTES-PPE"/>
      <sheetName val="EXP BY COFOG"/>
      <sheetName val="Sch of Cash &amp; Cash Equivalent"/>
      <sheetName val="GOG SCHEDULE"/>
      <sheetName val="Budget"/>
      <sheetName val="IGF SCH_Revenue"/>
      <sheetName val="IGF SCH_Receipts"/>
      <sheetName val="GRANT SCH_Rev"/>
      <sheetName val="GRANT SCH_Receipts"/>
      <sheetName val="EXP BY FUND"/>
      <sheetName val="APPRO. AGST EXPENDITURE"/>
      <sheetName val="PPE"/>
      <sheetName val="PPE-23"/>
      <sheetName val="List of Assets"/>
      <sheetName val="INTANGIBLE ASSET"/>
      <sheetName val="IA-23"/>
      <sheetName val="WIP"/>
      <sheetName val="WIP-23"/>
      <sheetName val="PAYABLE"/>
      <sheetName val="PAYABEL-23"/>
      <sheetName val="Sum_Payables-23"/>
      <sheetName val="List of Payables-24"/>
      <sheetName val="PREPAYMENT"/>
      <sheetName val="PREPAYMENT-23"/>
      <sheetName val="FPM_23"/>
      <sheetName val="FPM_Sch "/>
      <sheetName val="REPA_Sch"/>
      <sheetName val="Sum_Payables-24"/>
      <sheetName val="REPA_Payments"/>
      <sheetName val="IGF"/>
      <sheetName val="IGF Payments"/>
      <sheetName val="Payments_Gra"/>
      <sheetName val="Grants"/>
      <sheetName val="REPA_23"/>
      <sheetName val="COMMITMENT"/>
      <sheetName val="Sch of Commitment"/>
      <sheetName val="Details of Prepayment"/>
      <sheetName val="RECEIVABLES"/>
      <sheetName val="Sch of Receivables"/>
    </sheetNames>
    <sheetDataSet>
      <sheetData sheetId="0" refreshError="1"/>
      <sheetData sheetId="1" refreshError="1">
        <row r="17">
          <cell r="D17">
            <v>10503977.31</v>
          </cell>
        </row>
        <row r="25">
          <cell r="D25">
            <v>64426454.7262381</v>
          </cell>
        </row>
        <row r="28">
          <cell r="D28">
            <v>139711047.320524</v>
          </cell>
        </row>
        <row r="30">
          <cell r="D30">
            <v>150215024.630524</v>
          </cell>
        </row>
        <row r="56">
          <cell r="D56">
            <v>147696054.890524</v>
          </cell>
        </row>
      </sheetData>
      <sheetData sheetId="2" refreshError="1">
        <row r="12">
          <cell r="D12">
            <v>73382279.65</v>
          </cell>
        </row>
        <row r="25">
          <cell r="D25">
            <v>30382975.6555714</v>
          </cell>
        </row>
        <row r="33">
          <cell r="D33">
            <v>42738684.5144286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7">
          <cell r="AE37">
            <v>34000</v>
          </cell>
        </row>
        <row r="38">
          <cell r="AE38">
            <v>152456</v>
          </cell>
        </row>
        <row r="39">
          <cell r="AE39">
            <v>36507</v>
          </cell>
        </row>
        <row r="40">
          <cell r="AE40">
            <v>34173</v>
          </cell>
        </row>
        <row r="42">
          <cell r="AE42">
            <v>440423</v>
          </cell>
        </row>
        <row r="43">
          <cell r="AE43">
            <v>0</v>
          </cell>
        </row>
        <row r="44">
          <cell r="AE44">
            <v>0</v>
          </cell>
        </row>
        <row r="46">
          <cell r="AE46">
            <v>70000</v>
          </cell>
        </row>
        <row r="48">
          <cell r="AE48">
            <v>74320</v>
          </cell>
        </row>
        <row r="49">
          <cell r="AE49">
            <v>12000</v>
          </cell>
        </row>
        <row r="50">
          <cell r="AE50">
            <v>40000</v>
          </cell>
        </row>
        <row r="51">
          <cell r="AE51">
            <v>455000</v>
          </cell>
        </row>
        <row r="55">
          <cell r="AE55">
            <v>132612</v>
          </cell>
        </row>
        <row r="56">
          <cell r="AE56">
            <v>10000</v>
          </cell>
        </row>
        <row r="57">
          <cell r="AE57">
            <v>60193</v>
          </cell>
        </row>
        <row r="58">
          <cell r="AE58">
            <v>189191</v>
          </cell>
        </row>
        <row r="63">
          <cell r="AE63">
            <v>0</v>
          </cell>
        </row>
        <row r="64">
          <cell r="AE64">
            <v>0</v>
          </cell>
        </row>
        <row r="68">
          <cell r="AE68">
            <v>0</v>
          </cell>
        </row>
        <row r="69">
          <cell r="AE69">
            <v>10000</v>
          </cell>
        </row>
        <row r="75">
          <cell r="AE75">
            <v>357108</v>
          </cell>
        </row>
        <row r="76">
          <cell r="AE76">
            <v>77865</v>
          </cell>
        </row>
        <row r="77">
          <cell r="AE77">
            <v>0</v>
          </cell>
        </row>
        <row r="79">
          <cell r="AE79">
            <v>389867</v>
          </cell>
        </row>
        <row r="82">
          <cell r="AE82">
            <v>250000</v>
          </cell>
        </row>
        <row r="87">
          <cell r="AE87">
            <v>835981</v>
          </cell>
        </row>
        <row r="88">
          <cell r="AE88">
            <v>20000</v>
          </cell>
        </row>
        <row r="89">
          <cell r="AE89">
            <v>38577</v>
          </cell>
        </row>
        <row r="91">
          <cell r="AE91">
            <v>15000</v>
          </cell>
        </row>
        <row r="92">
          <cell r="AE92">
            <v>70000</v>
          </cell>
        </row>
        <row r="93">
          <cell r="AE93">
            <v>0</v>
          </cell>
        </row>
        <row r="94">
          <cell r="AE94">
            <v>50000</v>
          </cell>
        </row>
        <row r="98">
          <cell r="AE98">
            <v>174544</v>
          </cell>
        </row>
        <row r="99">
          <cell r="AE99">
            <v>10253624</v>
          </cell>
        </row>
        <row r="100">
          <cell r="AE100">
            <v>29306</v>
          </cell>
        </row>
        <row r="104">
          <cell r="AE104">
            <v>73000</v>
          </cell>
        </row>
        <row r="107">
          <cell r="AE107">
            <v>1463699</v>
          </cell>
        </row>
        <row r="108">
          <cell r="AE108">
            <v>20000</v>
          </cell>
        </row>
        <row r="109">
          <cell r="AE109">
            <v>244994</v>
          </cell>
        </row>
        <row r="113">
          <cell r="AE113">
            <v>300000</v>
          </cell>
        </row>
        <row r="115">
          <cell r="AE115">
            <v>408031</v>
          </cell>
        </row>
        <row r="119">
          <cell r="AE119">
            <v>90000</v>
          </cell>
        </row>
        <row r="126">
          <cell r="AE126">
            <v>0</v>
          </cell>
        </row>
        <row r="130">
          <cell r="AE130">
            <v>11000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55">
          <cell r="AE155">
            <v>0</v>
          </cell>
        </row>
        <row r="156">
          <cell r="AE156">
            <v>3537</v>
          </cell>
        </row>
        <row r="158">
          <cell r="AE158">
            <v>0</v>
          </cell>
        </row>
        <row r="159">
          <cell r="AE159">
            <v>10000</v>
          </cell>
        </row>
        <row r="160">
          <cell r="AE160">
            <v>10000</v>
          </cell>
        </row>
        <row r="182">
          <cell r="AE182">
            <v>22492</v>
          </cell>
        </row>
        <row r="183">
          <cell r="AE183">
            <v>0</v>
          </cell>
        </row>
        <row r="184">
          <cell r="AE184">
            <v>0</v>
          </cell>
        </row>
        <row r="185">
          <cell r="AE185">
            <v>181212</v>
          </cell>
        </row>
        <row r="186">
          <cell r="AE186">
            <v>100000</v>
          </cell>
        </row>
        <row r="187">
          <cell r="AE187">
            <v>667069</v>
          </cell>
        </row>
        <row r="188">
          <cell r="AE188">
            <v>50000</v>
          </cell>
        </row>
        <row r="189">
          <cell r="AE189">
            <v>0</v>
          </cell>
        </row>
        <row r="190">
          <cell r="AE190">
            <v>123550</v>
          </cell>
        </row>
        <row r="196">
          <cell r="AE196">
            <v>0</v>
          </cell>
        </row>
        <row r="198">
          <cell r="AE198">
            <v>0</v>
          </cell>
        </row>
        <row r="203">
          <cell r="AE203">
            <v>525456</v>
          </cell>
        </row>
        <row r="204">
          <cell r="AE204">
            <v>100000</v>
          </cell>
        </row>
        <row r="205">
          <cell r="AE205">
            <v>50000</v>
          </cell>
        </row>
        <row r="206">
          <cell r="AE206">
            <v>0</v>
          </cell>
        </row>
        <row r="210">
          <cell r="AE210">
            <v>527808</v>
          </cell>
        </row>
        <row r="211">
          <cell r="AE211">
            <v>6847331</v>
          </cell>
        </row>
        <row r="212">
          <cell r="AE212">
            <v>0</v>
          </cell>
        </row>
        <row r="213">
          <cell r="AE213">
            <v>59588</v>
          </cell>
        </row>
        <row r="214">
          <cell r="AE214">
            <v>103115667</v>
          </cell>
        </row>
        <row r="215">
          <cell r="AE215">
            <v>8012873</v>
          </cell>
        </row>
        <row r="220">
          <cell r="AE220">
            <v>600000</v>
          </cell>
        </row>
        <row r="225">
          <cell r="AE225">
            <v>348000</v>
          </cell>
        </row>
        <row r="226">
          <cell r="AE226">
            <v>145745</v>
          </cell>
        </row>
        <row r="230">
          <cell r="AE230">
            <v>30000</v>
          </cell>
        </row>
        <row r="232">
          <cell r="AE232">
            <v>528746</v>
          </cell>
        </row>
        <row r="233">
          <cell r="AE233">
            <v>40000</v>
          </cell>
        </row>
        <row r="238">
          <cell r="AE238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0">
          <cell r="N10">
            <v>314703.18</v>
          </cell>
        </row>
        <row r="11">
          <cell r="N11">
            <v>95000</v>
          </cell>
        </row>
        <row r="15">
          <cell r="N15">
            <v>6900</v>
          </cell>
        </row>
        <row r="18">
          <cell r="N18">
            <v>5400</v>
          </cell>
        </row>
        <row r="19">
          <cell r="N19">
            <v>8333.35</v>
          </cell>
        </row>
        <row r="23">
          <cell r="N23">
            <v>38018.2</v>
          </cell>
        </row>
        <row r="24">
          <cell r="N24">
            <v>5531.83</v>
          </cell>
        </row>
        <row r="30">
          <cell r="N30">
            <v>36770</v>
          </cell>
        </row>
        <row r="31">
          <cell r="N31">
            <v>148461.16</v>
          </cell>
        </row>
        <row r="32">
          <cell r="N32">
            <v>14434.5</v>
          </cell>
        </row>
        <row r="33">
          <cell r="N33">
            <v>4400</v>
          </cell>
        </row>
        <row r="35">
          <cell r="N35">
            <v>900</v>
          </cell>
        </row>
        <row r="36">
          <cell r="N36">
            <v>171800</v>
          </cell>
        </row>
        <row r="37">
          <cell r="N37">
            <v>820</v>
          </cell>
        </row>
        <row r="39">
          <cell r="N39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1400</v>
          </cell>
        </row>
        <row r="44">
          <cell r="N44">
            <v>0</v>
          </cell>
        </row>
        <row r="48">
          <cell r="N48">
            <v>157450</v>
          </cell>
        </row>
        <row r="49">
          <cell r="N49">
            <v>0</v>
          </cell>
        </row>
        <row r="50">
          <cell r="N50">
            <v>45697.13</v>
          </cell>
        </row>
        <row r="51">
          <cell r="N51">
            <v>2745221.6</v>
          </cell>
        </row>
        <row r="56">
          <cell r="N56">
            <v>0</v>
          </cell>
        </row>
        <row r="57">
          <cell r="N57">
            <v>0</v>
          </cell>
        </row>
        <row r="61">
          <cell r="N61">
            <v>24000</v>
          </cell>
        </row>
        <row r="62">
          <cell r="N62">
            <v>0</v>
          </cell>
        </row>
        <row r="68">
          <cell r="N68">
            <v>205108.91</v>
          </cell>
        </row>
        <row r="69">
          <cell r="N69">
            <v>465340.81</v>
          </cell>
        </row>
        <row r="70">
          <cell r="N70">
            <v>250</v>
          </cell>
        </row>
        <row r="72">
          <cell r="N72">
            <v>42210</v>
          </cell>
        </row>
        <row r="75">
          <cell r="N75">
            <v>348160</v>
          </cell>
        </row>
        <row r="80">
          <cell r="N80">
            <v>495548.02</v>
          </cell>
        </row>
        <row r="81">
          <cell r="N81">
            <v>10000</v>
          </cell>
        </row>
        <row r="82">
          <cell r="N82">
            <v>27222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6000</v>
          </cell>
        </row>
        <row r="91">
          <cell r="N91">
            <v>1194057</v>
          </cell>
        </row>
        <row r="92">
          <cell r="N92">
            <v>60934.8</v>
          </cell>
        </row>
        <row r="93">
          <cell r="N93">
            <v>9020</v>
          </cell>
        </row>
        <row r="97">
          <cell r="N97">
            <v>55870</v>
          </cell>
        </row>
        <row r="100">
          <cell r="N100">
            <v>3334011.67</v>
          </cell>
        </row>
        <row r="101">
          <cell r="N101">
            <v>17290</v>
          </cell>
        </row>
        <row r="102">
          <cell r="N102">
            <v>12000</v>
          </cell>
        </row>
        <row r="106">
          <cell r="N106">
            <v>955302.41</v>
          </cell>
        </row>
        <row r="108">
          <cell r="N108">
            <v>0</v>
          </cell>
        </row>
        <row r="112">
          <cell r="N112">
            <v>201400</v>
          </cell>
        </row>
        <row r="119">
          <cell r="N119">
            <v>7251.56</v>
          </cell>
        </row>
        <row r="123">
          <cell r="N123">
            <v>0</v>
          </cell>
        </row>
        <row r="124">
          <cell r="N124">
            <v>0</v>
          </cell>
        </row>
        <row r="128">
          <cell r="N128">
            <v>0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48">
          <cell r="N148">
            <v>0</v>
          </cell>
        </row>
        <row r="149">
          <cell r="N149">
            <v>0</v>
          </cell>
        </row>
        <row r="151">
          <cell r="N151">
            <v>0</v>
          </cell>
        </row>
        <row r="152">
          <cell r="N152">
            <v>1000</v>
          </cell>
        </row>
        <row r="153">
          <cell r="N153">
            <v>2000</v>
          </cell>
        </row>
        <row r="158">
          <cell r="N158">
            <v>0</v>
          </cell>
        </row>
        <row r="160">
          <cell r="N160">
            <v>0</v>
          </cell>
        </row>
        <row r="161">
          <cell r="N161">
            <v>0</v>
          </cell>
        </row>
        <row r="165">
          <cell r="N165">
            <v>0</v>
          </cell>
        </row>
        <row r="166">
          <cell r="N166">
            <v>0</v>
          </cell>
        </row>
        <row r="167">
          <cell r="N167">
            <v>0</v>
          </cell>
        </row>
        <row r="168">
          <cell r="N168">
            <v>0</v>
          </cell>
        </row>
        <row r="169">
          <cell r="N169">
            <v>0</v>
          </cell>
        </row>
        <row r="170">
          <cell r="N170">
            <v>0</v>
          </cell>
        </row>
        <row r="175">
          <cell r="N175">
            <v>81000</v>
          </cell>
        </row>
        <row r="176">
          <cell r="N176">
            <v>221452.56</v>
          </cell>
        </row>
        <row r="177">
          <cell r="N177">
            <v>15000</v>
          </cell>
        </row>
        <row r="178">
          <cell r="N178">
            <v>7000</v>
          </cell>
        </row>
        <row r="179">
          <cell r="N179">
            <v>430865.17</v>
          </cell>
        </row>
        <row r="180">
          <cell r="N180">
            <v>278175</v>
          </cell>
        </row>
        <row r="181">
          <cell r="N181">
            <v>0</v>
          </cell>
        </row>
        <row r="182">
          <cell r="N182">
            <v>367714.77</v>
          </cell>
        </row>
        <row r="183">
          <cell r="N183">
            <v>0</v>
          </cell>
        </row>
        <row r="189">
          <cell r="N189">
            <v>11000</v>
          </cell>
        </row>
        <row r="191">
          <cell r="N191">
            <v>0</v>
          </cell>
        </row>
        <row r="196">
          <cell r="N196">
            <v>557542.44</v>
          </cell>
        </row>
        <row r="197">
          <cell r="N197">
            <v>493855.8</v>
          </cell>
        </row>
        <row r="198">
          <cell r="N198">
            <v>615634.13</v>
          </cell>
        </row>
        <row r="199">
          <cell r="N199">
            <v>0</v>
          </cell>
        </row>
        <row r="203">
          <cell r="N203">
            <v>0</v>
          </cell>
        </row>
        <row r="204">
          <cell r="N204">
            <v>5752095.57</v>
          </cell>
        </row>
        <row r="205">
          <cell r="N205">
            <v>82000</v>
          </cell>
        </row>
        <row r="206">
          <cell r="N206">
            <v>0</v>
          </cell>
        </row>
        <row r="207">
          <cell r="N207">
            <v>46741722.68</v>
          </cell>
        </row>
        <row r="208">
          <cell r="N208">
            <v>12685383.88</v>
          </cell>
        </row>
        <row r="213">
          <cell r="N213">
            <v>0</v>
          </cell>
        </row>
        <row r="218">
          <cell r="N218">
            <v>0</v>
          </cell>
        </row>
        <row r="219">
          <cell r="N219">
            <v>0</v>
          </cell>
        </row>
        <row r="223">
          <cell r="N223">
            <v>0</v>
          </cell>
        </row>
        <row r="225">
          <cell r="N225">
            <v>789959.43</v>
          </cell>
        </row>
        <row r="226">
          <cell r="N226">
            <v>0</v>
          </cell>
        </row>
        <row r="231">
          <cell r="N231">
            <v>0</v>
          </cell>
        </row>
        <row r="234">
          <cell r="N234">
            <v>93300201.18</v>
          </cell>
        </row>
      </sheetData>
      <sheetData sheetId="43" refreshError="1">
        <row r="5">
          <cell r="O5">
            <v>4571.78</v>
          </cell>
        </row>
        <row r="12">
          <cell r="O12">
            <v>0</v>
          </cell>
        </row>
        <row r="13">
          <cell r="O13">
            <v>300</v>
          </cell>
        </row>
        <row r="14">
          <cell r="O14">
            <v>191100.45</v>
          </cell>
        </row>
        <row r="15">
          <cell r="O15">
            <v>33600</v>
          </cell>
        </row>
        <row r="18">
          <cell r="O18">
            <v>721610</v>
          </cell>
        </row>
        <row r="19">
          <cell r="O19">
            <v>93796.49</v>
          </cell>
        </row>
        <row r="20">
          <cell r="O20">
            <v>1511919.78</v>
          </cell>
        </row>
        <row r="27">
          <cell r="O27">
            <v>7600</v>
          </cell>
        </row>
        <row r="28">
          <cell r="O28">
            <v>600</v>
          </cell>
        </row>
        <row r="29">
          <cell r="O29">
            <v>24944</v>
          </cell>
        </row>
        <row r="34">
          <cell r="O34">
            <v>7300</v>
          </cell>
        </row>
        <row r="35">
          <cell r="O35">
            <v>4100</v>
          </cell>
        </row>
        <row r="36">
          <cell r="O36">
            <v>9530</v>
          </cell>
        </row>
        <row r="37">
          <cell r="O37">
            <v>1060</v>
          </cell>
        </row>
        <row r="38">
          <cell r="O38">
            <v>1500</v>
          </cell>
        </row>
        <row r="39">
          <cell r="O39">
            <v>110700</v>
          </cell>
        </row>
        <row r="40">
          <cell r="O40">
            <v>700</v>
          </cell>
        </row>
        <row r="41">
          <cell r="O41">
            <v>0</v>
          </cell>
        </row>
        <row r="42">
          <cell r="O42">
            <v>11050</v>
          </cell>
        </row>
        <row r="43">
          <cell r="O43">
            <v>23010</v>
          </cell>
        </row>
        <row r="44">
          <cell r="O44">
            <v>10000</v>
          </cell>
        </row>
        <row r="45">
          <cell r="O45">
            <v>500</v>
          </cell>
        </row>
        <row r="46">
          <cell r="O46">
            <v>3000</v>
          </cell>
        </row>
        <row r="47">
          <cell r="O47">
            <v>61690</v>
          </cell>
        </row>
        <row r="48">
          <cell r="O48">
            <v>22657</v>
          </cell>
        </row>
        <row r="49">
          <cell r="O49">
            <v>1500</v>
          </cell>
        </row>
        <row r="50">
          <cell r="O50">
            <v>1525</v>
          </cell>
        </row>
        <row r="51">
          <cell r="O51">
            <v>1000</v>
          </cell>
        </row>
        <row r="52">
          <cell r="O52">
            <v>613052.1</v>
          </cell>
        </row>
        <row r="53">
          <cell r="O53">
            <v>61350</v>
          </cell>
        </row>
        <row r="54">
          <cell r="O54">
            <v>33034.5</v>
          </cell>
        </row>
        <row r="55">
          <cell r="O55">
            <v>283438</v>
          </cell>
        </row>
        <row r="56">
          <cell r="O56">
            <v>1150</v>
          </cell>
        </row>
        <row r="57">
          <cell r="O57">
            <v>3100</v>
          </cell>
        </row>
        <row r="58">
          <cell r="O58">
            <v>101550</v>
          </cell>
        </row>
        <row r="59">
          <cell r="O59">
            <v>0</v>
          </cell>
        </row>
        <row r="60">
          <cell r="O60">
            <v>4278</v>
          </cell>
        </row>
        <row r="61">
          <cell r="O61">
            <v>11700</v>
          </cell>
        </row>
        <row r="62">
          <cell r="O62">
            <v>2400</v>
          </cell>
        </row>
        <row r="63">
          <cell r="O63">
            <v>4456</v>
          </cell>
        </row>
        <row r="64">
          <cell r="O64">
            <v>1000</v>
          </cell>
        </row>
        <row r="65">
          <cell r="O65">
            <v>0</v>
          </cell>
        </row>
        <row r="70">
          <cell r="O70">
            <v>1939994.12</v>
          </cell>
        </row>
        <row r="71">
          <cell r="O71">
            <v>0</v>
          </cell>
        </row>
        <row r="73">
          <cell r="O73">
            <v>0</v>
          </cell>
        </row>
        <row r="75">
          <cell r="O75">
            <v>29830</v>
          </cell>
        </row>
        <row r="76">
          <cell r="O76">
            <v>0</v>
          </cell>
        </row>
        <row r="77">
          <cell r="O77">
            <v>3300</v>
          </cell>
        </row>
        <row r="78">
          <cell r="O78">
            <v>19624</v>
          </cell>
        </row>
        <row r="79">
          <cell r="O79">
            <v>274436</v>
          </cell>
        </row>
        <row r="80">
          <cell r="O80">
            <v>500</v>
          </cell>
        </row>
        <row r="81">
          <cell r="O81">
            <v>44270</v>
          </cell>
        </row>
        <row r="82">
          <cell r="O82">
            <v>0</v>
          </cell>
        </row>
        <row r="83">
          <cell r="O83">
            <v>9849</v>
          </cell>
        </row>
        <row r="84">
          <cell r="O84">
            <v>112208</v>
          </cell>
        </row>
        <row r="85">
          <cell r="O85">
            <v>1200</v>
          </cell>
        </row>
        <row r="91">
          <cell r="O91">
            <v>62960.95</v>
          </cell>
        </row>
        <row r="92">
          <cell r="O92">
            <v>1454</v>
          </cell>
        </row>
        <row r="93">
          <cell r="O93">
            <v>439848</v>
          </cell>
        </row>
        <row r="94">
          <cell r="O94">
            <v>12900</v>
          </cell>
        </row>
        <row r="95">
          <cell r="O95">
            <v>6172</v>
          </cell>
        </row>
        <row r="100">
          <cell r="O100">
            <v>54082.21</v>
          </cell>
        </row>
      </sheetData>
      <sheetData sheetId="44" refreshError="1"/>
      <sheetData sheetId="45" refreshError="1">
        <row r="234">
          <cell r="C234">
            <v>12894581.62</v>
          </cell>
        </row>
      </sheetData>
      <sheetData sheetId="46" refreshError="1">
        <row r="17">
          <cell r="C17">
            <v>12894581.62</v>
          </cell>
          <cell r="D17">
            <v>1943722.96</v>
          </cell>
          <cell r="E17">
            <v>272317.88</v>
          </cell>
          <cell r="F17">
            <v>25121.93</v>
          </cell>
          <cell r="G17">
            <v>710114.41</v>
          </cell>
        </row>
        <row r="17">
          <cell r="I17">
            <v>498</v>
          </cell>
          <cell r="J17">
            <v>565705</v>
          </cell>
          <cell r="K17">
            <v>1355306</v>
          </cell>
          <cell r="L17">
            <v>48573672.16</v>
          </cell>
          <cell r="M17">
            <v>64800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venue"/>
      <sheetName val="Expenditure"/>
    </sheetNames>
    <sheetDataSet>
      <sheetData sheetId="0"/>
      <sheetData sheetId="1">
        <row r="306">
          <cell r="H306">
            <v>103043281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P"/>
      <sheetName val="REPA"/>
      <sheetName val="FPM"/>
      <sheetName val="CASHFLOW"/>
      <sheetName val="SCE"/>
      <sheetName val="BUDGET INFO"/>
      <sheetName val="NOTES"/>
      <sheetName val="NOTES-PPE"/>
      <sheetName val="PPE"/>
      <sheetName val="INTANGIBLE ASSET"/>
      <sheetName val="Sch of Cash &amp; Cash Equivalent"/>
      <sheetName val="GOG SCHEDULE"/>
      <sheetName val="IGF SCH_Revenue"/>
      <sheetName val="IGF SCH_Receipts"/>
      <sheetName val="PAYABLE"/>
      <sheetName val="GRANT SCH_Rev"/>
      <sheetName val="GRANT SCH_Receipts"/>
      <sheetName val="EXP BY FUND"/>
      <sheetName val="Budget-Rev"/>
      <sheetName val="APPRO. AGST EXPENDITURE"/>
      <sheetName val="Payments"/>
      <sheetName val="FPM-Sch"/>
      <sheetName val="Receipts"/>
      <sheetName val="WIP"/>
      <sheetName val="REPA-Sch"/>
      <sheetName val="Budget-Exp"/>
      <sheetName val="PREPAYMENT"/>
      <sheetName val="RECEIVABLES"/>
    </sheetNames>
    <sheetDataSet>
      <sheetData sheetId="0"/>
      <sheetData sheetId="1"/>
      <sheetData sheetId="2"/>
      <sheetData sheetId="3"/>
      <sheetData sheetId="4"/>
      <sheetData sheetId="5"/>
      <sheetData sheetId="6">
        <row r="413">
          <cell r="E413">
            <v>432762.32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34">
          <cell r="N234">
            <v>210536.8</v>
          </cell>
        </row>
        <row r="305">
          <cell r="K305">
            <v>72014.59</v>
          </cell>
        </row>
        <row r="306">
          <cell r="K306">
            <v>30000</v>
          </cell>
        </row>
        <row r="307">
          <cell r="K307">
            <v>257911.92</v>
          </cell>
        </row>
      </sheetData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pane ySplit="7" topLeftCell="A42" activePane="bottomLeft" state="frozen"/>
      <selection/>
      <selection pane="bottomLeft" activeCell="D64" sqref="D64"/>
    </sheetView>
  </sheetViews>
  <sheetFormatPr defaultColWidth="16.6666666666667" defaultRowHeight="14" outlineLevelCol="7"/>
  <cols>
    <col min="6" max="6" width="16.6666666666667" style="826"/>
  </cols>
  <sheetData>
    <row r="1" ht="15.5" spans="1:8">
      <c r="A1" s="1" t="s">
        <v>0</v>
      </c>
      <c r="B1" s="1"/>
      <c r="C1" s="1"/>
      <c r="D1" s="1"/>
      <c r="E1" s="1"/>
      <c r="F1" s="827"/>
      <c r="G1" s="664"/>
      <c r="H1" s="664"/>
    </row>
    <row r="2" ht="15.5" spans="1:8">
      <c r="A2" s="1" t="s">
        <v>1</v>
      </c>
      <c r="B2" s="1"/>
      <c r="C2" s="1"/>
      <c r="D2" s="1"/>
      <c r="E2" s="1"/>
      <c r="F2" s="827"/>
      <c r="G2" s="664"/>
      <c r="H2" s="664"/>
    </row>
    <row r="3" ht="15.5" spans="1:8">
      <c r="A3" s="1" t="s">
        <v>2</v>
      </c>
      <c r="B3" s="1"/>
      <c r="C3" s="1"/>
      <c r="D3" s="1"/>
      <c r="E3" s="1"/>
      <c r="F3" s="827"/>
      <c r="G3" s="664"/>
      <c r="H3" s="664"/>
    </row>
    <row r="4" ht="15.25" spans="1:8">
      <c r="A4" s="828"/>
      <c r="B4" s="828"/>
      <c r="C4" s="828"/>
      <c r="D4" s="828"/>
      <c r="E4" s="828"/>
      <c r="F4" s="827"/>
      <c r="G4" s="664"/>
      <c r="H4" s="664"/>
    </row>
    <row r="5" ht="14.5" spans="1:8">
      <c r="A5" s="829"/>
      <c r="B5" s="830"/>
      <c r="C5" s="831" t="s">
        <v>3</v>
      </c>
      <c r="D5" s="831" t="s">
        <v>4</v>
      </c>
      <c r="E5" s="832" t="s">
        <v>5</v>
      </c>
      <c r="F5" s="827"/>
      <c r="G5" s="664"/>
      <c r="H5" s="664"/>
    </row>
    <row r="6" ht="14.5" spans="1:8">
      <c r="A6" s="833"/>
      <c r="B6" s="834"/>
      <c r="C6" s="669"/>
      <c r="D6" s="669">
        <v>2025</v>
      </c>
      <c r="E6" s="670">
        <v>2024</v>
      </c>
      <c r="F6" s="827"/>
      <c r="G6" s="664"/>
      <c r="H6" s="664"/>
    </row>
    <row r="7" ht="15.25" spans="1:8">
      <c r="A7" s="835"/>
      <c r="B7" s="836"/>
      <c r="C7" s="837"/>
      <c r="D7" s="838" t="s">
        <v>6</v>
      </c>
      <c r="E7" s="838" t="s">
        <v>6</v>
      </c>
      <c r="F7" s="827"/>
      <c r="G7" s="664"/>
      <c r="H7" s="664"/>
    </row>
    <row r="8" ht="14.5" spans="1:8">
      <c r="A8" s="839" t="s">
        <v>7</v>
      </c>
      <c r="B8" s="840"/>
      <c r="C8" s="841"/>
      <c r="D8" s="842"/>
      <c r="E8" s="842"/>
      <c r="F8" s="827"/>
      <c r="G8" s="664"/>
      <c r="H8" s="664"/>
    </row>
    <row r="9" ht="14.5" spans="1:8">
      <c r="A9" s="843"/>
      <c r="B9" s="844"/>
      <c r="C9" s="845"/>
      <c r="D9" s="846"/>
      <c r="E9" s="846"/>
      <c r="F9" s="827"/>
      <c r="G9" s="664"/>
      <c r="H9" s="664"/>
    </row>
    <row r="10" ht="14.5" spans="1:8">
      <c r="A10" s="847" t="s">
        <v>8</v>
      </c>
      <c r="B10" s="848"/>
      <c r="C10" s="849"/>
      <c r="D10" s="850"/>
      <c r="E10" s="850"/>
      <c r="F10" s="827"/>
      <c r="G10" s="664"/>
      <c r="H10" s="664"/>
    </row>
    <row r="11" ht="14.5" spans="1:8">
      <c r="A11" s="851" t="s">
        <v>9</v>
      </c>
      <c r="B11" s="852"/>
      <c r="C11" s="845">
        <v>2</v>
      </c>
      <c r="D11" s="690">
        <f>NOTES!D18</f>
        <v>12013221.68</v>
      </c>
      <c r="E11" s="690">
        <f>NOTES!E18</f>
        <v>10373524.59</v>
      </c>
      <c r="F11" s="827">
        <f>D11-REPA!C39</f>
        <v>-729970.780000001</v>
      </c>
      <c r="G11" s="664"/>
      <c r="H11" s="664"/>
    </row>
    <row r="12" ht="14.5" spans="1:8">
      <c r="A12" s="851" t="s">
        <v>10</v>
      </c>
      <c r="B12" s="852"/>
      <c r="C12" s="845">
        <v>3</v>
      </c>
      <c r="D12" s="690">
        <f>NOTES!D39</f>
        <v>45692</v>
      </c>
      <c r="E12" s="690">
        <f>NOTES!E39</f>
        <v>45692</v>
      </c>
      <c r="F12" s="827"/>
      <c r="G12" s="664"/>
      <c r="H12" s="664"/>
    </row>
    <row r="13" ht="14.5" spans="1:8">
      <c r="A13" s="851" t="s">
        <v>11</v>
      </c>
      <c r="B13" s="852"/>
      <c r="C13" s="845">
        <v>4</v>
      </c>
      <c r="D13" s="690">
        <f>NOTES!D44</f>
        <v>84760.72</v>
      </c>
      <c r="E13" s="690">
        <f>NOTES!E44</f>
        <v>84760.72</v>
      </c>
      <c r="F13" s="827"/>
      <c r="G13" s="656"/>
      <c r="H13" s="664"/>
    </row>
    <row r="14" ht="14.5" spans="1:8">
      <c r="A14" s="851" t="s">
        <v>12</v>
      </c>
      <c r="B14" s="852"/>
      <c r="C14" s="845">
        <v>51</v>
      </c>
      <c r="D14" s="690">
        <v>0</v>
      </c>
      <c r="E14" s="690">
        <v>0</v>
      </c>
      <c r="F14" s="827"/>
      <c r="G14" s="664"/>
      <c r="H14" s="664"/>
    </row>
    <row r="15" ht="14.5" spans="1:8">
      <c r="A15" s="851" t="s">
        <v>13</v>
      </c>
      <c r="B15" s="852"/>
      <c r="C15" s="845">
        <v>5</v>
      </c>
      <c r="D15" s="690">
        <v>0</v>
      </c>
      <c r="E15" s="690">
        <v>0</v>
      </c>
      <c r="F15" s="827"/>
      <c r="G15" s="664"/>
      <c r="H15" s="664"/>
    </row>
    <row r="16" ht="14.5" spans="1:8">
      <c r="A16" s="853" t="s">
        <v>14</v>
      </c>
      <c r="B16" s="854"/>
      <c r="C16" s="855" t="s">
        <v>15</v>
      </c>
      <c r="D16" s="690">
        <v>0</v>
      </c>
      <c r="E16" s="690">
        <v>0</v>
      </c>
      <c r="F16" s="827"/>
      <c r="G16" s="664"/>
      <c r="H16" s="664"/>
    </row>
    <row r="17" ht="14.5" spans="1:8">
      <c r="A17" s="856" t="s">
        <v>16</v>
      </c>
      <c r="B17" s="857"/>
      <c r="C17" s="858"/>
      <c r="D17" s="859">
        <f>SUM(D11:D16)</f>
        <v>12143674.4</v>
      </c>
      <c r="E17" s="859">
        <f>SUM(E11:E16)</f>
        <v>10503977.31</v>
      </c>
      <c r="F17" s="827">
        <f>E17-[1]FP!$D$17</f>
        <v>0</v>
      </c>
      <c r="G17" s="664"/>
      <c r="H17" s="664"/>
    </row>
    <row r="18" ht="14.5" spans="1:8">
      <c r="A18" s="851"/>
      <c r="B18" s="852"/>
      <c r="C18" s="845"/>
      <c r="D18" s="690"/>
      <c r="E18" s="690"/>
      <c r="F18" s="827"/>
      <c r="G18" s="664"/>
      <c r="H18" s="656"/>
    </row>
    <row r="19" ht="14.5" spans="1:8">
      <c r="A19" s="847" t="s">
        <v>17</v>
      </c>
      <c r="B19" s="848"/>
      <c r="C19" s="849"/>
      <c r="D19" s="860"/>
      <c r="E19" s="860"/>
      <c r="F19" s="827"/>
      <c r="G19" s="664"/>
      <c r="H19" s="664"/>
    </row>
    <row r="20" ht="14.5" spans="1:8">
      <c r="A20" s="851" t="s">
        <v>18</v>
      </c>
      <c r="B20" s="852"/>
      <c r="C20" s="845">
        <v>6</v>
      </c>
      <c r="D20" s="690">
        <v>0</v>
      </c>
      <c r="E20" s="690">
        <v>0</v>
      </c>
      <c r="F20" s="827"/>
      <c r="G20" s="664"/>
      <c r="H20" s="664"/>
    </row>
    <row r="21" ht="14.5" spans="1:8">
      <c r="A21" s="851" t="s">
        <v>19</v>
      </c>
      <c r="B21" s="852"/>
      <c r="C21" s="845">
        <v>7</v>
      </c>
      <c r="D21" s="690">
        <v>0</v>
      </c>
      <c r="E21" s="690">
        <v>0</v>
      </c>
      <c r="F21" s="827"/>
      <c r="G21" s="664"/>
      <c r="H21" s="664"/>
    </row>
    <row r="22" ht="14.5" spans="1:8">
      <c r="A22" s="851" t="s">
        <v>20</v>
      </c>
      <c r="B22" s="852"/>
      <c r="C22" s="845">
        <v>8</v>
      </c>
      <c r="D22" s="690">
        <v>0</v>
      </c>
      <c r="E22" s="690">
        <v>0</v>
      </c>
      <c r="F22" s="827"/>
      <c r="G22" s="664"/>
      <c r="H22" s="664"/>
    </row>
    <row r="23" ht="14.5" spans="1:8">
      <c r="A23" s="851" t="s">
        <v>14</v>
      </c>
      <c r="B23" s="852"/>
      <c r="C23" s="845" t="s">
        <v>21</v>
      </c>
      <c r="D23" s="690">
        <v>0</v>
      </c>
      <c r="E23" s="690">
        <v>0</v>
      </c>
      <c r="F23" s="827"/>
      <c r="G23" s="664"/>
      <c r="H23" s="664"/>
    </row>
    <row r="24" ht="14.5" spans="1:8">
      <c r="A24" s="851" t="s">
        <v>22</v>
      </c>
      <c r="B24" s="852"/>
      <c r="C24" s="845">
        <v>53</v>
      </c>
      <c r="D24" s="690">
        <v>0</v>
      </c>
      <c r="E24" s="690">
        <v>0</v>
      </c>
      <c r="F24" s="827"/>
      <c r="G24" s="664"/>
      <c r="H24" s="664"/>
    </row>
    <row r="25" ht="14.5" spans="1:8">
      <c r="A25" s="851" t="s">
        <v>23</v>
      </c>
      <c r="B25" s="852"/>
      <c r="C25" s="845">
        <v>54</v>
      </c>
      <c r="D25" s="690">
        <f>'NOTES-PPE'!O61</f>
        <v>62523887.1287143</v>
      </c>
      <c r="E25" s="690">
        <f>'NOTES-PPE'!O51</f>
        <v>64426454.7219524</v>
      </c>
      <c r="F25" s="827">
        <f>E25-[1]FP!$D$25</f>
        <v>-0.00428571552038193</v>
      </c>
      <c r="G25" s="656">
        <v>0</v>
      </c>
      <c r="H25" s="664"/>
    </row>
    <row r="26" ht="14.5" spans="1:8">
      <c r="A26" s="851" t="s">
        <v>24</v>
      </c>
      <c r="B26" s="852"/>
      <c r="C26" s="845">
        <v>9</v>
      </c>
      <c r="D26" s="690">
        <f>NOTES!D89</f>
        <v>76204743.21</v>
      </c>
      <c r="E26" s="690">
        <f>NOTES!E89</f>
        <v>75278075.88</v>
      </c>
      <c r="F26" s="827"/>
      <c r="G26" s="656">
        <v>0</v>
      </c>
      <c r="H26" s="664"/>
    </row>
    <row r="27" ht="14.5" spans="1:8">
      <c r="A27" s="853" t="s">
        <v>25</v>
      </c>
      <c r="B27" s="854"/>
      <c r="C27" s="855">
        <v>55</v>
      </c>
      <c r="D27" s="690">
        <f>'INTANGIBLE ASSET'!H63</f>
        <v>5168.42857142858</v>
      </c>
      <c r="E27" s="690">
        <f>'NOTES-PPE'!E73</f>
        <v>6516.71428571429</v>
      </c>
      <c r="F27" s="827"/>
      <c r="G27" s="664"/>
      <c r="H27" s="664"/>
    </row>
    <row r="28" ht="14.5" spans="1:8">
      <c r="A28" s="856" t="s">
        <v>26</v>
      </c>
      <c r="B28" s="857"/>
      <c r="C28" s="858"/>
      <c r="D28" s="859">
        <f>SUM(D20:D27)</f>
        <v>138733798.767286</v>
      </c>
      <c r="E28" s="859">
        <f>SUM(E20:E27)</f>
        <v>139711047.316238</v>
      </c>
      <c r="F28" s="827">
        <f>E28-[1]FP!$D$28</f>
        <v>-0.00428590178489685</v>
      </c>
      <c r="G28" s="656"/>
      <c r="H28" s="664"/>
    </row>
    <row r="29" ht="14.5" spans="1:8">
      <c r="A29" s="853"/>
      <c r="B29" s="854"/>
      <c r="C29" s="855"/>
      <c r="D29" s="861"/>
      <c r="E29" s="861"/>
      <c r="F29" s="827"/>
      <c r="G29" s="656"/>
      <c r="H29" s="664"/>
    </row>
    <row r="30" ht="14.5" spans="1:8">
      <c r="A30" s="862" t="s">
        <v>27</v>
      </c>
      <c r="B30" s="862"/>
      <c r="C30" s="863"/>
      <c r="D30" s="864">
        <f>D28+D17</f>
        <v>150877473.167286</v>
      </c>
      <c r="E30" s="864">
        <f>E28+E17</f>
        <v>150215024.626238</v>
      </c>
      <c r="F30" s="827">
        <f>E30-[1]FP!$D$30</f>
        <v>-0.00428590178489685</v>
      </c>
      <c r="G30" s="656"/>
      <c r="H30" s="656"/>
    </row>
    <row r="31" ht="14.5" spans="1:8">
      <c r="A31" s="865"/>
      <c r="B31" s="866"/>
      <c r="C31" s="867"/>
      <c r="D31" s="868"/>
      <c r="E31" s="868"/>
      <c r="F31" s="827"/>
      <c r="G31" s="664"/>
      <c r="H31" s="664"/>
    </row>
    <row r="32" ht="14.5" spans="1:8">
      <c r="A32" s="847" t="s">
        <v>28</v>
      </c>
      <c r="B32" s="848"/>
      <c r="C32" s="849"/>
      <c r="D32" s="860"/>
      <c r="E32" s="860"/>
      <c r="F32" s="827"/>
      <c r="G32" s="664"/>
      <c r="H32" s="656"/>
    </row>
    <row r="33" ht="14.5" spans="1:8">
      <c r="A33" s="851"/>
      <c r="B33" s="852"/>
      <c r="C33" s="845"/>
      <c r="D33" s="690"/>
      <c r="E33" s="690"/>
      <c r="F33" s="827"/>
      <c r="G33" s="664"/>
      <c r="H33" s="664"/>
    </row>
    <row r="34" ht="14.5" spans="1:8">
      <c r="A34" s="847" t="s">
        <v>29</v>
      </c>
      <c r="B34" s="848"/>
      <c r="C34" s="849"/>
      <c r="D34" s="860"/>
      <c r="E34" s="860"/>
      <c r="F34" s="827"/>
      <c r="G34" s="664"/>
      <c r="H34" s="664"/>
    </row>
    <row r="35" ht="14.5" spans="1:8">
      <c r="A35" s="851" t="s">
        <v>30</v>
      </c>
      <c r="B35" s="852"/>
      <c r="C35" s="845">
        <v>10</v>
      </c>
      <c r="D35" s="690">
        <f>NOTES!D96</f>
        <v>1790879.95</v>
      </c>
      <c r="E35" s="690">
        <f>NOTES!E96</f>
        <v>2423194.06</v>
      </c>
      <c r="F35" s="827"/>
      <c r="G35" s="664"/>
      <c r="H35" s="664"/>
    </row>
    <row r="36" ht="14.5" spans="1:8">
      <c r="A36" s="851" t="s">
        <v>31</v>
      </c>
      <c r="B36" s="852"/>
      <c r="C36" s="845">
        <v>11</v>
      </c>
      <c r="D36" s="690">
        <f>NOTES!D114</f>
        <v>0</v>
      </c>
      <c r="E36" s="690">
        <f>NOTES!E114</f>
        <v>93480.68</v>
      </c>
      <c r="F36" s="827"/>
      <c r="G36" s="664"/>
      <c r="H36" s="664"/>
    </row>
    <row r="37" ht="14.5" spans="1:8">
      <c r="A37" s="851" t="s">
        <v>32</v>
      </c>
      <c r="B37" s="852"/>
      <c r="C37" s="845" t="s">
        <v>33</v>
      </c>
      <c r="D37" s="690">
        <v>0</v>
      </c>
      <c r="E37" s="690">
        <f>NOTES!E120</f>
        <v>0</v>
      </c>
      <c r="F37" s="827"/>
      <c r="G37" s="664"/>
      <c r="H37" s="664"/>
    </row>
    <row r="38" ht="14.5" spans="1:8">
      <c r="A38" s="851" t="s">
        <v>34</v>
      </c>
      <c r="B38" s="852"/>
      <c r="C38" s="845" t="s">
        <v>35</v>
      </c>
      <c r="D38" s="690">
        <v>0</v>
      </c>
      <c r="E38" s="690">
        <v>0</v>
      </c>
      <c r="F38" s="827"/>
      <c r="G38" s="664"/>
      <c r="H38" s="664"/>
    </row>
    <row r="39" ht="14.5" spans="1:8">
      <c r="A39" s="851" t="s">
        <v>36</v>
      </c>
      <c r="B39" s="852"/>
      <c r="C39" s="845" t="s">
        <v>37</v>
      </c>
      <c r="D39" s="690">
        <v>0</v>
      </c>
      <c r="E39" s="690">
        <v>0</v>
      </c>
      <c r="F39" s="827"/>
      <c r="G39" s="664"/>
      <c r="H39" s="664"/>
    </row>
    <row r="40" ht="14.5" spans="1:8">
      <c r="A40" s="851" t="s">
        <v>38</v>
      </c>
      <c r="B40" s="852"/>
      <c r="C40" s="845" t="s">
        <v>39</v>
      </c>
      <c r="D40" s="690">
        <v>0</v>
      </c>
      <c r="E40" s="690">
        <v>0</v>
      </c>
      <c r="F40" s="827"/>
      <c r="G40" s="664"/>
      <c r="H40" s="664"/>
    </row>
    <row r="41" ht="14.5" spans="1:8">
      <c r="A41" s="851" t="s">
        <v>40</v>
      </c>
      <c r="B41" s="852"/>
      <c r="C41" s="845" t="s">
        <v>41</v>
      </c>
      <c r="D41" s="690">
        <v>0</v>
      </c>
      <c r="E41" s="690">
        <v>0</v>
      </c>
      <c r="F41" s="827"/>
      <c r="G41" s="664"/>
      <c r="H41" s="664"/>
    </row>
    <row r="42" ht="14.5" spans="1:8">
      <c r="A42" s="853" t="s">
        <v>42</v>
      </c>
      <c r="B42" s="854"/>
      <c r="C42" s="855" t="s">
        <v>43</v>
      </c>
      <c r="D42" s="690">
        <f>NOTES!D184</f>
        <v>0</v>
      </c>
      <c r="E42" s="690">
        <f>NOTES!E184</f>
        <v>2295</v>
      </c>
      <c r="F42" s="827"/>
      <c r="G42" s="664"/>
      <c r="H42" s="664"/>
    </row>
    <row r="43" ht="14.5" spans="1:8">
      <c r="A43" s="856" t="s">
        <v>44</v>
      </c>
      <c r="B43" s="857"/>
      <c r="C43" s="858"/>
      <c r="D43" s="859">
        <f>SUM(D35:D42)</f>
        <v>1790879.95</v>
      </c>
      <c r="E43" s="859">
        <f>SUM(E35:E42)</f>
        <v>2518969.74</v>
      </c>
      <c r="F43" s="827"/>
      <c r="G43" s="656"/>
      <c r="H43" s="664"/>
    </row>
    <row r="44" ht="14.5" spans="1:8">
      <c r="A44" s="851"/>
      <c r="B44" s="852"/>
      <c r="C44" s="845"/>
      <c r="D44" s="690"/>
      <c r="E44" s="690"/>
      <c r="F44" s="827"/>
      <c r="G44" s="664"/>
      <c r="H44" s="664"/>
    </row>
    <row r="45" ht="14.5" spans="1:8">
      <c r="A45" s="847" t="s">
        <v>45</v>
      </c>
      <c r="B45" s="848"/>
      <c r="C45" s="849"/>
      <c r="D45" s="860"/>
      <c r="E45" s="860"/>
      <c r="F45" s="827"/>
      <c r="G45" s="664"/>
      <c r="H45" s="664"/>
    </row>
    <row r="46" ht="14.5" spans="1:8">
      <c r="A46" s="851" t="s">
        <v>32</v>
      </c>
      <c r="B46" s="852"/>
      <c r="C46" s="845" t="s">
        <v>46</v>
      </c>
      <c r="D46" s="690">
        <v>0</v>
      </c>
      <c r="E46" s="690">
        <v>0</v>
      </c>
      <c r="F46" s="827"/>
      <c r="G46" s="664"/>
      <c r="H46" s="664"/>
    </row>
    <row r="47" ht="14.5" spans="1:8">
      <c r="A47" s="851" t="s">
        <v>34</v>
      </c>
      <c r="B47" s="852"/>
      <c r="C47" s="845" t="s">
        <v>47</v>
      </c>
      <c r="D47" s="690">
        <v>0</v>
      </c>
      <c r="E47" s="690">
        <v>0</v>
      </c>
      <c r="F47" s="827"/>
      <c r="G47" s="664"/>
      <c r="H47" s="664"/>
    </row>
    <row r="48" ht="14.5" spans="1:8">
      <c r="A48" s="851" t="s">
        <v>36</v>
      </c>
      <c r="B48" s="852"/>
      <c r="C48" s="845" t="s">
        <v>48</v>
      </c>
      <c r="D48" s="690">
        <v>0</v>
      </c>
      <c r="E48" s="690">
        <v>0</v>
      </c>
      <c r="F48" s="827"/>
      <c r="G48" s="664"/>
      <c r="H48" s="664"/>
    </row>
    <row r="49" ht="14.5" spans="1:8">
      <c r="A49" s="851" t="s">
        <v>49</v>
      </c>
      <c r="B49" s="852"/>
      <c r="C49" s="845" t="s">
        <v>50</v>
      </c>
      <c r="D49" s="690">
        <v>0</v>
      </c>
      <c r="E49" s="690">
        <v>0</v>
      </c>
      <c r="F49" s="827"/>
      <c r="G49" s="664"/>
      <c r="H49" s="664"/>
    </row>
    <row r="50" ht="14.5" spans="1:8">
      <c r="A50" s="851" t="s">
        <v>40</v>
      </c>
      <c r="B50" s="852"/>
      <c r="C50" s="845" t="s">
        <v>51</v>
      </c>
      <c r="D50" s="690">
        <v>0</v>
      </c>
      <c r="E50" s="690">
        <v>0</v>
      </c>
      <c r="F50" s="827"/>
      <c r="G50" s="664"/>
      <c r="H50" s="664"/>
    </row>
    <row r="51" ht="14.5" spans="1:8">
      <c r="A51" s="853" t="s">
        <v>42</v>
      </c>
      <c r="B51" s="854"/>
      <c r="C51" s="855" t="s">
        <v>52</v>
      </c>
      <c r="D51" s="861">
        <v>0</v>
      </c>
      <c r="E51" s="861">
        <v>0</v>
      </c>
      <c r="F51" s="827"/>
      <c r="G51" s="664"/>
      <c r="H51" s="664"/>
    </row>
    <row r="52" ht="14.5" spans="1:8">
      <c r="A52" s="856" t="s">
        <v>53</v>
      </c>
      <c r="B52" s="857"/>
      <c r="C52" s="858"/>
      <c r="D52" s="859">
        <f>SUM(D46:D51)</f>
        <v>0</v>
      </c>
      <c r="E52" s="859">
        <f>SUM(E46:E51)</f>
        <v>0</v>
      </c>
      <c r="F52" s="827"/>
      <c r="G52" s="664"/>
      <c r="H52" s="664"/>
    </row>
    <row r="53" ht="14.5" spans="1:8">
      <c r="A53" s="853"/>
      <c r="B53" s="854"/>
      <c r="C53" s="855"/>
      <c r="D53" s="861"/>
      <c r="E53" s="861"/>
      <c r="F53" s="827"/>
      <c r="G53" s="664"/>
      <c r="H53" s="664"/>
    </row>
    <row r="54" ht="14.5" spans="1:8">
      <c r="A54" s="862" t="s">
        <v>54</v>
      </c>
      <c r="B54" s="862"/>
      <c r="C54" s="863"/>
      <c r="D54" s="864">
        <f>D52+D43</f>
        <v>1790879.95</v>
      </c>
      <c r="E54" s="864">
        <f>E52+E43</f>
        <v>2518969.74</v>
      </c>
      <c r="F54" s="827"/>
      <c r="G54" s="664"/>
      <c r="H54" s="664"/>
    </row>
    <row r="55" ht="14.5" spans="1:8">
      <c r="A55" s="869"/>
      <c r="B55" s="869"/>
      <c r="C55" s="870"/>
      <c r="D55" s="656"/>
      <c r="E55" s="656"/>
      <c r="F55" s="827"/>
      <c r="G55" s="664"/>
      <c r="H55" s="664"/>
    </row>
    <row r="56" ht="15.25" spans="1:8">
      <c r="A56" s="871" t="s">
        <v>55</v>
      </c>
      <c r="B56" s="871"/>
      <c r="C56" s="872"/>
      <c r="D56" s="873">
        <f>D30-D54</f>
        <v>149086593.217286</v>
      </c>
      <c r="E56" s="873">
        <f>E30-E54</f>
        <v>147696054.886238</v>
      </c>
      <c r="F56" s="827">
        <f>[1]FP!$D$56-E56</f>
        <v>0.00428590178489685</v>
      </c>
      <c r="G56" s="664"/>
      <c r="H56" s="664"/>
    </row>
    <row r="57" ht="15.25" spans="1:8">
      <c r="A57" s="874"/>
      <c r="B57" s="875"/>
      <c r="C57" s="876"/>
      <c r="D57" s="877"/>
      <c r="E57" s="877"/>
      <c r="F57" s="827"/>
      <c r="G57" s="664"/>
      <c r="H57" s="664"/>
    </row>
    <row r="58" ht="14.5" spans="1:8">
      <c r="A58" s="847" t="s">
        <v>56</v>
      </c>
      <c r="B58" s="848"/>
      <c r="C58" s="849"/>
      <c r="D58" s="860"/>
      <c r="E58" s="860"/>
      <c r="F58" s="827"/>
      <c r="G58" s="664"/>
      <c r="H58" s="664"/>
    </row>
    <row r="59" ht="14.5" spans="1:8">
      <c r="A59" s="851" t="s">
        <v>57</v>
      </c>
      <c r="B59" s="852"/>
      <c r="C59" s="845"/>
      <c r="D59" s="690">
        <v>0</v>
      </c>
      <c r="E59" s="690">
        <v>0</v>
      </c>
      <c r="F59" s="827"/>
      <c r="G59" s="664"/>
      <c r="H59" s="664"/>
    </row>
    <row r="60" ht="14.5" spans="1:8">
      <c r="A60" s="851" t="s">
        <v>58</v>
      </c>
      <c r="B60" s="852"/>
      <c r="C60" s="845"/>
      <c r="D60" s="690">
        <v>0</v>
      </c>
      <c r="E60" s="690">
        <v>0</v>
      </c>
      <c r="F60" s="827"/>
      <c r="G60" s="664"/>
      <c r="H60" s="664"/>
    </row>
    <row r="61" ht="14.5" spans="1:8">
      <c r="A61" s="851" t="s">
        <v>59</v>
      </c>
      <c r="B61" s="852"/>
      <c r="C61" s="845"/>
      <c r="D61" s="690">
        <v>0</v>
      </c>
      <c r="E61" s="690">
        <v>0</v>
      </c>
      <c r="F61" s="827"/>
      <c r="G61" s="664"/>
      <c r="H61" s="664"/>
    </row>
    <row r="62" ht="14.5" spans="1:8">
      <c r="A62" s="851" t="s">
        <v>60</v>
      </c>
      <c r="B62" s="852"/>
      <c r="C62" s="845"/>
      <c r="D62" s="690">
        <v>0</v>
      </c>
      <c r="E62" s="690">
        <v>0</v>
      </c>
      <c r="F62" s="827"/>
      <c r="G62" s="664"/>
      <c r="H62" s="664"/>
    </row>
    <row r="63" ht="14.5" spans="1:8">
      <c r="A63" s="853" t="s">
        <v>61</v>
      </c>
      <c r="B63" s="854"/>
      <c r="C63" s="855"/>
      <c r="D63" s="690">
        <f>D56</f>
        <v>149086593.217286</v>
      </c>
      <c r="E63" s="690">
        <f>SCE!C35</f>
        <v>147696054.890524</v>
      </c>
      <c r="F63" s="827"/>
      <c r="G63" s="664"/>
      <c r="H63" s="664"/>
    </row>
    <row r="64" ht="15.25" spans="1:8">
      <c r="A64" s="878" t="s">
        <v>62</v>
      </c>
      <c r="B64" s="879"/>
      <c r="C64" s="880"/>
      <c r="D64" s="881">
        <f>SUM(D59:D63)</f>
        <v>149086593.217286</v>
      </c>
      <c r="E64" s="881">
        <f>SUM(E59:E63)</f>
        <v>147696054.890524</v>
      </c>
      <c r="F64" s="827"/>
      <c r="G64" s="656"/>
      <c r="H64" s="664"/>
    </row>
    <row r="65" ht="15.25" spans="1:8">
      <c r="A65" s="664"/>
      <c r="B65" s="664"/>
      <c r="C65" s="870"/>
      <c r="D65" s="664"/>
      <c r="E65" s="664"/>
      <c r="F65" s="827"/>
      <c r="G65" s="656"/>
      <c r="H65" s="664"/>
    </row>
    <row r="66" ht="14.5" hidden="1" spans="1:8">
      <c r="A66" s="664"/>
      <c r="B66" s="664"/>
      <c r="C66" s="870"/>
      <c r="D66" s="656">
        <f>D64-D56</f>
        <v>0</v>
      </c>
      <c r="E66" s="656">
        <v>0</v>
      </c>
      <c r="F66" s="827"/>
      <c r="G66" s="656"/>
      <c r="H66" s="664"/>
    </row>
    <row r="67" ht="14.5" spans="1:8">
      <c r="A67" s="664"/>
      <c r="B67" s="664"/>
      <c r="C67" s="870"/>
      <c r="D67" s="656"/>
      <c r="E67" s="664"/>
      <c r="F67" s="827"/>
      <c r="G67" s="664"/>
      <c r="H67" s="664"/>
    </row>
    <row r="68" ht="14.5" spans="1:8">
      <c r="A68" s="664"/>
      <c r="B68" s="664"/>
      <c r="C68" s="870"/>
      <c r="D68" s="656"/>
      <c r="E68" s="656"/>
      <c r="F68" s="827"/>
      <c r="G68" s="664"/>
      <c r="H68" s="664"/>
    </row>
  </sheetData>
  <mergeCells count="63">
    <mergeCell ref="A1:E1"/>
    <mergeCell ref="A2:E2"/>
    <mergeCell ref="A3:E3"/>
    <mergeCell ref="A4:E4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C5:C7"/>
    <mergeCell ref="A5:B7"/>
  </mergeCells>
  <pageMargins left="0.7" right="0.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topLeftCell="E49" workbookViewId="0">
      <pane ySplit="2" topLeftCell="A51" activePane="bottomLeft" state="frozen"/>
      <selection/>
      <selection pane="bottomLeft" activeCell="H1302" sqref="H1302"/>
    </sheetView>
  </sheetViews>
  <sheetFormatPr defaultColWidth="11.6666666666667" defaultRowHeight="14"/>
  <cols>
    <col min="1" max="1" width="4.21666666666667" customWidth="1"/>
    <col min="2" max="2" width="51.5583333333333" customWidth="1"/>
    <col min="3" max="3" width="15.6666666666667" customWidth="1"/>
    <col min="4" max="4" width="15.4416666666667" customWidth="1"/>
    <col min="5" max="5" width="13.5583333333333" customWidth="1"/>
    <col min="6" max="6" width="12.6666666666667" customWidth="1"/>
    <col min="7" max="7" width="11.4416666666667" customWidth="1"/>
    <col min="8" max="8" width="12.3333333333333" customWidth="1"/>
    <col min="9" max="9" width="11.2166666666667" customWidth="1"/>
    <col min="10" max="10" width="7.66666666666667" customWidth="1"/>
    <col min="11" max="11" width="9.10833333333333" customWidth="1"/>
    <col min="12" max="12" width="15" customWidth="1"/>
    <col min="13" max="13" width="14.2166666666667" customWidth="1"/>
    <col min="14" max="14" width="17.2166666666667" customWidth="1"/>
    <col min="15" max="15" width="15.6666666666667" customWidth="1"/>
  </cols>
  <sheetData>
    <row r="1" ht="15.5" spans="1:15">
      <c r="A1" s="539" t="s">
        <v>0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57"/>
    </row>
    <row r="2" ht="15.5" spans="1:15">
      <c r="A2" s="410" t="s">
        <v>487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2"/>
    </row>
    <row r="3" ht="15.5" spans="1:15">
      <c r="A3" s="541">
        <v>51</v>
      </c>
      <c r="B3" s="415" t="s">
        <v>670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</row>
    <row r="4" ht="62" spans="1:15">
      <c r="A4" s="463"/>
      <c r="B4" s="542"/>
      <c r="C4" s="463"/>
      <c r="D4" s="463"/>
      <c r="E4" s="463" t="s">
        <v>671</v>
      </c>
      <c r="F4" s="463" t="s">
        <v>672</v>
      </c>
      <c r="G4" s="463" t="s">
        <v>673</v>
      </c>
      <c r="H4" s="463" t="s">
        <v>674</v>
      </c>
      <c r="I4" s="463" t="s">
        <v>675</v>
      </c>
      <c r="J4" s="542"/>
      <c r="K4" s="542"/>
      <c r="L4" s="542"/>
      <c r="M4" s="464"/>
      <c r="N4" s="542"/>
      <c r="O4" s="464"/>
    </row>
    <row r="5" ht="15.5" spans="1:15">
      <c r="A5" s="541"/>
      <c r="B5" s="458" t="s">
        <v>676</v>
      </c>
      <c r="C5" s="417"/>
      <c r="D5" s="417"/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7"/>
      <c r="K5" s="417"/>
      <c r="L5" s="417"/>
      <c r="M5" s="417"/>
      <c r="N5" s="417"/>
      <c r="O5" s="417"/>
    </row>
    <row r="6" ht="15.5" spans="1:15">
      <c r="A6" s="541"/>
      <c r="B6" s="458" t="s">
        <v>677</v>
      </c>
      <c r="C6" s="417"/>
      <c r="D6" s="417"/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7"/>
      <c r="K6" s="417"/>
      <c r="L6" s="417"/>
      <c r="M6" s="417"/>
      <c r="N6" s="417"/>
      <c r="O6" s="417"/>
    </row>
    <row r="7" ht="15.5" spans="1:15">
      <c r="A7" s="541"/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</row>
    <row r="8" ht="15.5" spans="1:15">
      <c r="A8" s="541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</row>
    <row r="9" ht="15.5" spans="1:15">
      <c r="A9" s="541"/>
      <c r="B9" s="458" t="s">
        <v>678</v>
      </c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</row>
    <row r="10" ht="15.5" spans="1:15">
      <c r="A10" s="541"/>
      <c r="B10" s="458" t="s">
        <v>679</v>
      </c>
      <c r="C10" s="458"/>
      <c r="D10" s="458"/>
      <c r="E10" s="543">
        <v>0</v>
      </c>
      <c r="F10" s="543">
        <v>0</v>
      </c>
      <c r="G10" s="543">
        <v>0</v>
      </c>
      <c r="H10" s="543">
        <v>0</v>
      </c>
      <c r="I10" s="543">
        <v>0</v>
      </c>
      <c r="J10" s="458"/>
      <c r="K10" s="458"/>
      <c r="L10" s="458"/>
      <c r="M10" s="458"/>
      <c r="N10" s="458"/>
      <c r="O10" s="458"/>
    </row>
    <row r="11" ht="15.5" spans="1:15">
      <c r="A11" s="541"/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</row>
    <row r="12" ht="15.5" spans="1:15">
      <c r="A12" s="541"/>
      <c r="B12" s="458" t="s">
        <v>680</v>
      </c>
      <c r="C12" s="458"/>
      <c r="D12" s="458"/>
      <c r="E12" s="543">
        <v>0</v>
      </c>
      <c r="F12" s="543">
        <v>0</v>
      </c>
      <c r="G12" s="543">
        <v>0</v>
      </c>
      <c r="H12" s="543">
        <v>0</v>
      </c>
      <c r="I12" s="543">
        <v>0</v>
      </c>
      <c r="J12" s="458"/>
      <c r="K12" s="458"/>
      <c r="L12" s="458"/>
      <c r="M12" s="458"/>
      <c r="N12" s="458"/>
      <c r="O12" s="458"/>
    </row>
    <row r="13" ht="15.5" spans="1:15">
      <c r="A13" s="541"/>
      <c r="B13" s="417"/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417"/>
    </row>
    <row r="14" ht="15.5" spans="1:15">
      <c r="A14" s="541"/>
      <c r="B14" s="417"/>
      <c r="C14" s="417"/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417"/>
      <c r="O14" s="417"/>
    </row>
    <row r="15" ht="15.5" spans="1:15">
      <c r="A15" s="541">
        <v>52</v>
      </c>
      <c r="B15" s="458"/>
      <c r="C15" s="544"/>
      <c r="D15" s="544"/>
      <c r="E15" s="544"/>
      <c r="F15" s="544"/>
      <c r="G15" s="544"/>
      <c r="H15" s="417"/>
      <c r="I15" s="417"/>
      <c r="J15" s="417"/>
      <c r="K15" s="417"/>
      <c r="L15" s="417"/>
      <c r="M15" s="417"/>
      <c r="N15" s="417"/>
      <c r="O15" s="417"/>
    </row>
    <row r="16" ht="15.5" spans="1:15">
      <c r="A16" s="541" t="s">
        <v>15</v>
      </c>
      <c r="B16" s="458" t="s">
        <v>681</v>
      </c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417"/>
    </row>
    <row r="17" ht="15.5" spans="1:15">
      <c r="A17" s="545"/>
      <c r="B17" s="546"/>
      <c r="C17" s="415"/>
      <c r="D17" s="482"/>
      <c r="E17" s="529" t="s">
        <v>682</v>
      </c>
      <c r="F17" s="536"/>
      <c r="G17" s="529" t="s">
        <v>5</v>
      </c>
      <c r="H17" s="536"/>
      <c r="I17" s="482"/>
      <c r="J17" s="482"/>
      <c r="K17" s="482"/>
      <c r="L17" s="482"/>
      <c r="M17" s="415"/>
      <c r="N17" s="415"/>
      <c r="O17" s="415"/>
    </row>
    <row r="18" ht="15.5" spans="1:15">
      <c r="A18" s="545"/>
      <c r="B18" s="546"/>
      <c r="C18" s="415"/>
      <c r="D18" s="482"/>
      <c r="E18" s="482" t="s">
        <v>683</v>
      </c>
      <c r="F18" s="482" t="s">
        <v>684</v>
      </c>
      <c r="G18" s="482" t="s">
        <v>683</v>
      </c>
      <c r="H18" s="482" t="s">
        <v>684</v>
      </c>
      <c r="I18" s="482"/>
      <c r="J18" s="482"/>
      <c r="K18" s="482"/>
      <c r="L18" s="482"/>
      <c r="M18" s="415"/>
      <c r="N18" s="415"/>
      <c r="O18" s="415"/>
    </row>
    <row r="19" ht="15.5" spans="1:15">
      <c r="A19" s="545"/>
      <c r="B19" s="546"/>
      <c r="C19" s="481"/>
      <c r="D19" s="547"/>
      <c r="E19" s="483" t="s">
        <v>6</v>
      </c>
      <c r="F19" s="483" t="s">
        <v>6</v>
      </c>
      <c r="G19" s="483" t="s">
        <v>6</v>
      </c>
      <c r="H19" s="483" t="s">
        <v>6</v>
      </c>
      <c r="I19" s="483"/>
      <c r="J19" s="483"/>
      <c r="K19" s="483"/>
      <c r="L19" s="483"/>
      <c r="M19" s="481"/>
      <c r="N19" s="481"/>
      <c r="O19" s="481"/>
    </row>
    <row r="20" ht="15.5" spans="1:15">
      <c r="A20" s="545"/>
      <c r="B20" s="548" t="s">
        <v>685</v>
      </c>
      <c r="C20" s="417"/>
      <c r="D20" s="417"/>
      <c r="E20" s="419">
        <v>0</v>
      </c>
      <c r="F20" s="419">
        <v>0</v>
      </c>
      <c r="G20" s="419">
        <v>0</v>
      </c>
      <c r="H20" s="419">
        <v>0</v>
      </c>
      <c r="I20" s="417"/>
      <c r="J20" s="417"/>
      <c r="K20" s="417"/>
      <c r="L20" s="417"/>
      <c r="M20" s="417"/>
      <c r="N20" s="417"/>
      <c r="O20" s="417"/>
    </row>
    <row r="21" ht="15.5" spans="1:15">
      <c r="A21" s="545"/>
      <c r="B21" s="418" t="s">
        <v>686</v>
      </c>
      <c r="C21" s="417"/>
      <c r="D21" s="417"/>
      <c r="E21" s="419">
        <v>0</v>
      </c>
      <c r="F21" s="419">
        <v>0</v>
      </c>
      <c r="G21" s="419">
        <v>0</v>
      </c>
      <c r="H21" s="419">
        <v>0</v>
      </c>
      <c r="I21" s="417"/>
      <c r="J21" s="417"/>
      <c r="K21" s="417"/>
      <c r="L21" s="417"/>
      <c r="M21" s="417"/>
      <c r="N21" s="417"/>
      <c r="O21" s="417"/>
    </row>
    <row r="22" ht="15.5" spans="1:15">
      <c r="A22" s="545"/>
      <c r="B22" s="549" t="s">
        <v>687</v>
      </c>
      <c r="C22" s="417"/>
      <c r="D22" s="417"/>
      <c r="E22" s="419">
        <v>0</v>
      </c>
      <c r="F22" s="419">
        <v>0</v>
      </c>
      <c r="G22" s="419">
        <v>0</v>
      </c>
      <c r="H22" s="419">
        <v>0</v>
      </c>
      <c r="I22" s="417"/>
      <c r="J22" s="417"/>
      <c r="K22" s="417"/>
      <c r="L22" s="417"/>
      <c r="M22" s="417"/>
      <c r="N22" s="417"/>
      <c r="O22" s="417"/>
    </row>
    <row r="23" ht="15.5" spans="1:15">
      <c r="A23" s="545"/>
      <c r="B23" s="418" t="s">
        <v>688</v>
      </c>
      <c r="C23" s="417"/>
      <c r="D23" s="417"/>
      <c r="E23" s="419">
        <v>0</v>
      </c>
      <c r="F23" s="419">
        <v>0</v>
      </c>
      <c r="G23" s="419">
        <v>0</v>
      </c>
      <c r="H23" s="419">
        <v>0</v>
      </c>
      <c r="I23" s="417"/>
      <c r="J23" s="417"/>
      <c r="K23" s="417"/>
      <c r="L23" s="417"/>
      <c r="M23" s="417"/>
      <c r="N23" s="417"/>
      <c r="O23" s="417"/>
    </row>
    <row r="24" ht="15.5" spans="1:15">
      <c r="A24" s="545"/>
      <c r="B24" s="549" t="s">
        <v>689</v>
      </c>
      <c r="C24" s="417"/>
      <c r="D24" s="417"/>
      <c r="E24" s="419">
        <v>0</v>
      </c>
      <c r="F24" s="419">
        <v>0</v>
      </c>
      <c r="G24" s="419">
        <v>0</v>
      </c>
      <c r="H24" s="419">
        <v>0</v>
      </c>
      <c r="I24" s="417"/>
      <c r="J24" s="417"/>
      <c r="K24" s="417"/>
      <c r="L24" s="417"/>
      <c r="M24" s="417"/>
      <c r="N24" s="417"/>
      <c r="O24" s="417"/>
    </row>
    <row r="25" ht="15.5" spans="1:15">
      <c r="A25" s="545"/>
      <c r="B25" s="542" t="s">
        <v>690</v>
      </c>
      <c r="C25" s="417"/>
      <c r="D25" s="417"/>
      <c r="E25" s="419">
        <v>0</v>
      </c>
      <c r="F25" s="419">
        <v>0</v>
      </c>
      <c r="G25" s="419">
        <v>0</v>
      </c>
      <c r="H25" s="419">
        <v>0</v>
      </c>
      <c r="I25" s="417"/>
      <c r="J25" s="417"/>
      <c r="K25" s="417"/>
      <c r="L25" s="417"/>
      <c r="M25" s="417"/>
      <c r="N25" s="417"/>
      <c r="O25" s="417"/>
    </row>
    <row r="26" ht="15.5" spans="1:15">
      <c r="A26" s="541"/>
      <c r="B26" s="458" t="s">
        <v>421</v>
      </c>
      <c r="C26" s="544"/>
      <c r="D26" s="544"/>
      <c r="E26" s="550">
        <v>0</v>
      </c>
      <c r="F26" s="550">
        <v>0</v>
      </c>
      <c r="G26" s="550">
        <v>0</v>
      </c>
      <c r="H26" s="550">
        <v>0</v>
      </c>
      <c r="I26" s="544"/>
      <c r="J26" s="544"/>
      <c r="K26" s="544"/>
      <c r="L26" s="544"/>
      <c r="M26" s="544"/>
      <c r="N26" s="544"/>
      <c r="O26" s="544"/>
    </row>
    <row r="27" ht="15.5" spans="1:15">
      <c r="A27" s="541"/>
      <c r="B27" s="458"/>
      <c r="C27" s="544"/>
      <c r="D27" s="544"/>
      <c r="E27" s="544"/>
      <c r="F27" s="544"/>
      <c r="G27" s="544"/>
      <c r="H27" s="417"/>
      <c r="I27" s="417"/>
      <c r="J27" s="417"/>
      <c r="K27" s="417"/>
      <c r="L27" s="417"/>
      <c r="M27" s="417"/>
      <c r="N27" s="417"/>
      <c r="O27" s="417"/>
    </row>
    <row r="28" ht="15.5" spans="1:15">
      <c r="A28" s="541" t="s">
        <v>21</v>
      </c>
      <c r="B28" s="458" t="s">
        <v>691</v>
      </c>
      <c r="C28" s="417"/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</row>
    <row r="29" ht="15.5" spans="1:15">
      <c r="A29" s="545"/>
      <c r="B29" s="546"/>
      <c r="C29" s="415"/>
      <c r="D29" s="482"/>
      <c r="E29" s="529" t="s">
        <v>682</v>
      </c>
      <c r="F29" s="536"/>
      <c r="G29" s="529" t="s">
        <v>5</v>
      </c>
      <c r="H29" s="536"/>
      <c r="I29" s="482"/>
      <c r="J29" s="482"/>
      <c r="K29" s="482"/>
      <c r="L29" s="482"/>
      <c r="M29" s="415"/>
      <c r="N29" s="415"/>
      <c r="O29" s="415"/>
    </row>
    <row r="30" ht="15.5" spans="1:15">
      <c r="A30" s="545"/>
      <c r="B30" s="546"/>
      <c r="C30" s="415"/>
      <c r="D30" s="482"/>
      <c r="E30" s="482" t="s">
        <v>683</v>
      </c>
      <c r="F30" s="482" t="s">
        <v>684</v>
      </c>
      <c r="G30" s="482" t="s">
        <v>683</v>
      </c>
      <c r="H30" s="482" t="s">
        <v>684</v>
      </c>
      <c r="I30" s="482"/>
      <c r="J30" s="482"/>
      <c r="K30" s="482"/>
      <c r="L30" s="482"/>
      <c r="M30" s="415"/>
      <c r="N30" s="415"/>
      <c r="O30" s="415"/>
    </row>
    <row r="31" ht="15.5" spans="1:15">
      <c r="A31" s="545"/>
      <c r="B31" s="546"/>
      <c r="C31" s="481"/>
      <c r="D31" s="547"/>
      <c r="E31" s="483" t="s">
        <v>6</v>
      </c>
      <c r="F31" s="483" t="s">
        <v>6</v>
      </c>
      <c r="G31" s="483" t="s">
        <v>6</v>
      </c>
      <c r="H31" s="483" t="s">
        <v>6</v>
      </c>
      <c r="I31" s="483"/>
      <c r="J31" s="483"/>
      <c r="K31" s="483"/>
      <c r="L31" s="483"/>
      <c r="M31" s="481"/>
      <c r="N31" s="481"/>
      <c r="O31" s="481"/>
    </row>
    <row r="32" ht="15.5" spans="1:15">
      <c r="A32" s="545"/>
      <c r="B32" s="548" t="s">
        <v>685</v>
      </c>
      <c r="C32" s="417"/>
      <c r="D32" s="417"/>
      <c r="E32" s="419">
        <v>0</v>
      </c>
      <c r="F32" s="419">
        <v>0</v>
      </c>
      <c r="G32" s="419">
        <v>0</v>
      </c>
      <c r="H32" s="419">
        <v>0</v>
      </c>
      <c r="I32" s="417"/>
      <c r="J32" s="417"/>
      <c r="K32" s="417"/>
      <c r="L32" s="417"/>
      <c r="M32" s="417"/>
      <c r="N32" s="417"/>
      <c r="O32" s="417"/>
    </row>
    <row r="33" ht="15.5" spans="1:15">
      <c r="A33" s="545"/>
      <c r="B33" s="418" t="s">
        <v>686</v>
      </c>
      <c r="C33" s="417"/>
      <c r="D33" s="417"/>
      <c r="E33" s="419">
        <v>0</v>
      </c>
      <c r="F33" s="419">
        <v>0</v>
      </c>
      <c r="G33" s="419">
        <v>0</v>
      </c>
      <c r="H33" s="419">
        <v>0</v>
      </c>
      <c r="I33" s="417"/>
      <c r="J33" s="417"/>
      <c r="K33" s="417"/>
      <c r="L33" s="417"/>
      <c r="M33" s="417"/>
      <c r="N33" s="417"/>
      <c r="O33" s="417"/>
    </row>
    <row r="34" ht="15.5" spans="1:15">
      <c r="A34" s="545"/>
      <c r="B34" s="549" t="s">
        <v>687</v>
      </c>
      <c r="C34" s="417"/>
      <c r="D34" s="417"/>
      <c r="E34" s="419">
        <v>0</v>
      </c>
      <c r="F34" s="419">
        <v>0</v>
      </c>
      <c r="G34" s="419">
        <v>0</v>
      </c>
      <c r="H34" s="419">
        <v>0</v>
      </c>
      <c r="I34" s="417"/>
      <c r="J34" s="417"/>
      <c r="K34" s="417"/>
      <c r="L34" s="417"/>
      <c r="M34" s="417"/>
      <c r="N34" s="417"/>
      <c r="O34" s="417"/>
    </row>
    <row r="35" ht="15.5" spans="1:15">
      <c r="A35" s="545"/>
      <c r="B35" s="418" t="s">
        <v>688</v>
      </c>
      <c r="C35" s="417"/>
      <c r="D35" s="417"/>
      <c r="E35" s="419">
        <v>0</v>
      </c>
      <c r="F35" s="419">
        <v>0</v>
      </c>
      <c r="G35" s="419">
        <v>0</v>
      </c>
      <c r="H35" s="419">
        <v>0</v>
      </c>
      <c r="I35" s="417"/>
      <c r="J35" s="417"/>
      <c r="K35" s="417"/>
      <c r="L35" s="417"/>
      <c r="M35" s="417"/>
      <c r="N35" s="417"/>
      <c r="O35" s="417"/>
    </row>
    <row r="36" ht="15.5" spans="1:15">
      <c r="A36" s="545"/>
      <c r="B36" s="549" t="s">
        <v>689</v>
      </c>
      <c r="C36" s="417"/>
      <c r="D36" s="417"/>
      <c r="E36" s="419">
        <v>0</v>
      </c>
      <c r="F36" s="419">
        <v>0</v>
      </c>
      <c r="G36" s="419">
        <v>0</v>
      </c>
      <c r="H36" s="419">
        <v>0</v>
      </c>
      <c r="I36" s="417"/>
      <c r="J36" s="417"/>
      <c r="K36" s="417"/>
      <c r="L36" s="417"/>
      <c r="M36" s="417"/>
      <c r="N36" s="417"/>
      <c r="O36" s="417"/>
    </row>
    <row r="37" ht="15.5" spans="1:15">
      <c r="A37" s="545"/>
      <c r="B37" s="542" t="s">
        <v>690</v>
      </c>
      <c r="C37" s="417"/>
      <c r="D37" s="417"/>
      <c r="E37" s="419">
        <v>0</v>
      </c>
      <c r="F37" s="419">
        <v>0</v>
      </c>
      <c r="G37" s="419">
        <v>0</v>
      </c>
      <c r="H37" s="419">
        <v>0</v>
      </c>
      <c r="I37" s="417"/>
      <c r="J37" s="417"/>
      <c r="K37" s="417"/>
      <c r="L37" s="417"/>
      <c r="M37" s="417"/>
      <c r="N37" s="417"/>
      <c r="O37" s="417"/>
    </row>
    <row r="38" ht="15.5" spans="1:15">
      <c r="A38" s="541"/>
      <c r="B38" s="458" t="s">
        <v>421</v>
      </c>
      <c r="C38" s="544"/>
      <c r="D38" s="544"/>
      <c r="E38" s="550">
        <v>0</v>
      </c>
      <c r="F38" s="550">
        <v>0</v>
      </c>
      <c r="G38" s="550">
        <v>0</v>
      </c>
      <c r="H38" s="550">
        <v>0</v>
      </c>
      <c r="I38" s="544"/>
      <c r="J38" s="544"/>
      <c r="K38" s="544"/>
      <c r="L38" s="544"/>
      <c r="M38" s="544"/>
      <c r="N38" s="544"/>
      <c r="O38" s="544"/>
    </row>
    <row r="39" ht="15.5" spans="1:15">
      <c r="A39" s="541"/>
      <c r="B39" s="417"/>
      <c r="C39" s="457"/>
      <c r="D39" s="457"/>
      <c r="E39" s="457"/>
      <c r="F39" s="457"/>
      <c r="G39" s="457"/>
      <c r="H39" s="417"/>
      <c r="I39" s="417"/>
      <c r="J39" s="417"/>
      <c r="K39" s="417"/>
      <c r="L39" s="417"/>
      <c r="M39" s="417"/>
      <c r="N39" s="417"/>
      <c r="O39" s="417"/>
    </row>
    <row r="40" ht="62" spans="1:15">
      <c r="A40" s="541">
        <v>53</v>
      </c>
      <c r="B40" s="551" t="s">
        <v>692</v>
      </c>
      <c r="C40" s="546"/>
      <c r="D40" s="546"/>
      <c r="E40" s="414" t="s">
        <v>693</v>
      </c>
      <c r="F40" s="552"/>
      <c r="G40" s="414" t="s">
        <v>694</v>
      </c>
      <c r="H40" s="414"/>
      <c r="I40" s="414" t="s">
        <v>695</v>
      </c>
      <c r="J40" s="552"/>
      <c r="K40" s="546" t="s">
        <v>675</v>
      </c>
      <c r="L40" s="546"/>
      <c r="M40" s="546"/>
      <c r="N40" s="546"/>
      <c r="O40" s="546"/>
    </row>
    <row r="41" ht="15.5" spans="1:15">
      <c r="A41" s="541"/>
      <c r="B41" s="553" t="s">
        <v>685</v>
      </c>
      <c r="C41" s="426"/>
      <c r="D41" s="426"/>
      <c r="E41" s="419">
        <v>0</v>
      </c>
      <c r="F41" s="417"/>
      <c r="G41" s="419">
        <v>0</v>
      </c>
      <c r="H41" s="417"/>
      <c r="I41" s="419">
        <v>0</v>
      </c>
      <c r="J41" s="417"/>
      <c r="K41" s="419">
        <v>0</v>
      </c>
      <c r="L41" s="417"/>
      <c r="M41" s="417"/>
      <c r="N41" s="417"/>
      <c r="O41" s="417"/>
    </row>
    <row r="42" ht="15.5" spans="1:15">
      <c r="A42" s="541"/>
      <c r="B42" s="417" t="s">
        <v>696</v>
      </c>
      <c r="C42" s="426"/>
      <c r="D42" s="426"/>
      <c r="E42" s="419">
        <v>0</v>
      </c>
      <c r="F42" s="417"/>
      <c r="G42" s="419">
        <v>0</v>
      </c>
      <c r="H42" s="417"/>
      <c r="I42" s="419">
        <v>0</v>
      </c>
      <c r="J42" s="417"/>
      <c r="K42" s="419">
        <v>0</v>
      </c>
      <c r="L42" s="417"/>
      <c r="M42" s="417"/>
      <c r="N42" s="417"/>
      <c r="O42" s="417"/>
    </row>
    <row r="43" ht="15.5" spans="1:15">
      <c r="A43" s="541"/>
      <c r="B43" s="417" t="s">
        <v>687</v>
      </c>
      <c r="C43" s="426"/>
      <c r="D43" s="426"/>
      <c r="E43" s="419">
        <v>0</v>
      </c>
      <c r="F43" s="417"/>
      <c r="G43" s="419">
        <v>0</v>
      </c>
      <c r="H43" s="417"/>
      <c r="I43" s="419">
        <v>0</v>
      </c>
      <c r="J43" s="417"/>
      <c r="K43" s="419">
        <v>0</v>
      </c>
      <c r="L43" s="417"/>
      <c r="M43" s="417"/>
      <c r="N43" s="417"/>
      <c r="O43" s="417"/>
    </row>
    <row r="44" ht="15.5" spans="1:15">
      <c r="A44" s="541"/>
      <c r="B44" s="417" t="s">
        <v>697</v>
      </c>
      <c r="C44" s="426"/>
      <c r="D44" s="426"/>
      <c r="E44" s="419">
        <v>0</v>
      </c>
      <c r="F44" s="417"/>
      <c r="G44" s="419">
        <v>0</v>
      </c>
      <c r="H44" s="417"/>
      <c r="I44" s="419">
        <v>0</v>
      </c>
      <c r="J44" s="417"/>
      <c r="K44" s="419">
        <v>0</v>
      </c>
      <c r="L44" s="417"/>
      <c r="M44" s="417"/>
      <c r="N44" s="417"/>
      <c r="O44" s="417"/>
    </row>
    <row r="45" ht="15.5" spans="1:15">
      <c r="A45" s="541"/>
      <c r="B45" s="458" t="s">
        <v>679</v>
      </c>
      <c r="C45" s="554"/>
      <c r="D45" s="554"/>
      <c r="E45" s="543">
        <v>0</v>
      </c>
      <c r="F45" s="458"/>
      <c r="G45" s="543">
        <v>0</v>
      </c>
      <c r="H45" s="458"/>
      <c r="I45" s="543">
        <v>0</v>
      </c>
      <c r="J45" s="458"/>
      <c r="K45" s="419">
        <v>0</v>
      </c>
      <c r="L45" s="458"/>
      <c r="M45" s="458"/>
      <c r="N45" s="458"/>
      <c r="O45" s="458"/>
    </row>
    <row r="46" ht="15.5" spans="1:15">
      <c r="A46" s="541"/>
      <c r="B46" s="417"/>
      <c r="C46" s="426"/>
      <c r="D46" s="426"/>
      <c r="E46" s="466"/>
      <c r="F46" s="466"/>
      <c r="G46" s="466"/>
      <c r="H46" s="466"/>
      <c r="I46" s="466"/>
      <c r="J46" s="466"/>
      <c r="K46" s="417"/>
      <c r="L46" s="417"/>
      <c r="M46" s="417"/>
      <c r="N46" s="417"/>
      <c r="O46" s="417"/>
    </row>
    <row r="47" ht="15.5" spans="1:15">
      <c r="A47" s="541"/>
      <c r="B47" s="458" t="s">
        <v>680</v>
      </c>
      <c r="C47" s="554"/>
      <c r="D47" s="554"/>
      <c r="E47" s="543">
        <v>0</v>
      </c>
      <c r="F47" s="458"/>
      <c r="G47" s="543">
        <v>0</v>
      </c>
      <c r="H47" s="458"/>
      <c r="I47" s="543">
        <v>0</v>
      </c>
      <c r="J47" s="458"/>
      <c r="K47" s="543">
        <v>0</v>
      </c>
      <c r="L47" s="458"/>
      <c r="M47" s="458"/>
      <c r="N47" s="458"/>
      <c r="O47" s="458"/>
    </row>
    <row r="48" ht="15.5" spans="1:15">
      <c r="A48" s="541"/>
      <c r="B48" s="417"/>
      <c r="C48" s="426"/>
      <c r="D48" s="426"/>
      <c r="E48" s="426"/>
      <c r="F48" s="457"/>
      <c r="G48" s="457"/>
      <c r="H48" s="417"/>
      <c r="I48" s="417"/>
      <c r="J48" s="417"/>
      <c r="K48" s="417"/>
      <c r="L48" s="417"/>
      <c r="M48" s="417"/>
      <c r="N48" s="417"/>
      <c r="O48" s="417"/>
    </row>
    <row r="49" ht="15.5" spans="1:15">
      <c r="A49" s="541">
        <v>54</v>
      </c>
      <c r="B49" s="555" t="s">
        <v>698</v>
      </c>
      <c r="C49" s="556"/>
      <c r="D49" s="556"/>
      <c r="E49" s="556"/>
      <c r="F49" s="556"/>
      <c r="G49" s="556"/>
      <c r="H49" s="556"/>
      <c r="I49" s="556"/>
      <c r="J49" s="556"/>
      <c r="K49" s="556"/>
      <c r="L49" s="556"/>
      <c r="M49" s="556"/>
      <c r="N49" s="556"/>
      <c r="O49" s="558"/>
    </row>
    <row r="50" ht="62" spans="1:15">
      <c r="A50" s="463"/>
      <c r="B50" s="552"/>
      <c r="C50" s="414" t="s">
        <v>521</v>
      </c>
      <c r="D50" s="414" t="s">
        <v>187</v>
      </c>
      <c r="E50" s="414" t="s">
        <v>523</v>
      </c>
      <c r="F50" s="414" t="s">
        <v>524</v>
      </c>
      <c r="G50" s="414" t="s">
        <v>525</v>
      </c>
      <c r="H50" s="414" t="s">
        <v>526</v>
      </c>
      <c r="I50" s="414" t="s">
        <v>527</v>
      </c>
      <c r="J50" s="414" t="s">
        <v>528</v>
      </c>
      <c r="K50" s="414" t="s">
        <v>529</v>
      </c>
      <c r="L50" s="414" t="s">
        <v>166</v>
      </c>
      <c r="M50" s="414" t="s">
        <v>530</v>
      </c>
      <c r="N50" s="414" t="s">
        <v>531</v>
      </c>
      <c r="O50" s="414" t="s">
        <v>675</v>
      </c>
    </row>
    <row r="51" ht="15.5" spans="1:15">
      <c r="A51" s="541"/>
      <c r="B51" s="458" t="s">
        <v>699</v>
      </c>
      <c r="C51" s="419">
        <f>PPE!C8</f>
        <v>36705600</v>
      </c>
      <c r="D51" s="419">
        <f>PPE!C19</f>
        <v>13008513.3436667</v>
      </c>
      <c r="E51" s="419">
        <f>PPE!C24</f>
        <v>1775643.18285714</v>
      </c>
      <c r="F51" s="419">
        <f>PPE!C28</f>
        <v>10071.236</v>
      </c>
      <c r="G51" s="419">
        <v>0</v>
      </c>
      <c r="H51" s="419">
        <v>0</v>
      </c>
      <c r="I51" s="419">
        <v>0</v>
      </c>
      <c r="J51" s="419">
        <v>0</v>
      </c>
      <c r="K51" s="419">
        <v>0</v>
      </c>
      <c r="L51" s="419">
        <f>PPE!C36</f>
        <v>5673611.358</v>
      </c>
      <c r="M51" s="419">
        <f>PPE!C43</f>
        <v>7253015.60142857</v>
      </c>
      <c r="N51" s="419">
        <v>0</v>
      </c>
      <c r="O51" s="419">
        <f>SUM(C51:N51)</f>
        <v>64426454.7219524</v>
      </c>
    </row>
    <row r="52" ht="15.5" spans="1:15">
      <c r="A52" s="541"/>
      <c r="B52" s="426" t="s">
        <v>687</v>
      </c>
      <c r="C52" s="419">
        <v>0</v>
      </c>
      <c r="D52" s="419">
        <v>0</v>
      </c>
      <c r="E52" s="419">
        <f>PPE!G24</f>
        <v>152354.05</v>
      </c>
      <c r="F52" s="419">
        <f>PPE!G28</f>
        <v>47399.99</v>
      </c>
      <c r="G52" s="419">
        <v>0</v>
      </c>
      <c r="H52" s="419">
        <v>0</v>
      </c>
      <c r="I52" s="419">
        <v>0</v>
      </c>
      <c r="J52" s="419">
        <v>0</v>
      </c>
      <c r="K52" s="419">
        <v>0</v>
      </c>
      <c r="L52" s="419">
        <v>0</v>
      </c>
      <c r="M52" s="419">
        <v>0</v>
      </c>
      <c r="N52" s="419">
        <v>0</v>
      </c>
      <c r="O52" s="419">
        <f t="shared" ref="O52:O53" si="0">SUM(C52:N52)</f>
        <v>199754.04</v>
      </c>
    </row>
    <row r="53" ht="15.5" spans="1:15">
      <c r="A53" s="541"/>
      <c r="B53" s="426" t="s">
        <v>700</v>
      </c>
      <c r="C53" s="419">
        <v>0</v>
      </c>
      <c r="D53" s="419">
        <v>0</v>
      </c>
      <c r="E53" s="419">
        <v>0</v>
      </c>
      <c r="F53" s="419">
        <v>0</v>
      </c>
      <c r="G53" s="419">
        <v>0</v>
      </c>
      <c r="H53" s="419">
        <v>0</v>
      </c>
      <c r="I53" s="419">
        <v>0</v>
      </c>
      <c r="J53" s="419">
        <v>0</v>
      </c>
      <c r="K53" s="419">
        <v>0</v>
      </c>
      <c r="L53" s="419">
        <v>0</v>
      </c>
      <c r="M53" s="419">
        <v>0</v>
      </c>
      <c r="N53" s="419">
        <v>0</v>
      </c>
      <c r="O53" s="419">
        <f t="shared" si="0"/>
        <v>0</v>
      </c>
    </row>
    <row r="54" ht="15.5" spans="1:15">
      <c r="A54" s="541"/>
      <c r="B54" s="458" t="s">
        <v>421</v>
      </c>
      <c r="C54" s="543">
        <f>SUM(C51:C53)</f>
        <v>36705600</v>
      </c>
      <c r="D54" s="543">
        <f t="shared" ref="D54:O54" si="1">SUM(D51:D53)</f>
        <v>13008513.3436667</v>
      </c>
      <c r="E54" s="543">
        <f t="shared" si="1"/>
        <v>1927997.23285714</v>
      </c>
      <c r="F54" s="543">
        <f t="shared" si="1"/>
        <v>57471.226</v>
      </c>
      <c r="G54" s="543">
        <f t="shared" si="1"/>
        <v>0</v>
      </c>
      <c r="H54" s="543">
        <f t="shared" si="1"/>
        <v>0</v>
      </c>
      <c r="I54" s="543">
        <f t="shared" si="1"/>
        <v>0</v>
      </c>
      <c r="J54" s="543">
        <f t="shared" si="1"/>
        <v>0</v>
      </c>
      <c r="K54" s="543">
        <f t="shared" si="1"/>
        <v>0</v>
      </c>
      <c r="L54" s="543">
        <f t="shared" si="1"/>
        <v>5673611.358</v>
      </c>
      <c r="M54" s="543">
        <f t="shared" si="1"/>
        <v>7253015.60142857</v>
      </c>
      <c r="N54" s="543">
        <f t="shared" si="1"/>
        <v>0</v>
      </c>
      <c r="O54" s="543">
        <f t="shared" si="1"/>
        <v>64626208.7619524</v>
      </c>
    </row>
    <row r="55" ht="15.5" spans="1:15">
      <c r="A55" s="541"/>
      <c r="B55" s="458"/>
      <c r="C55" s="490"/>
      <c r="D55" s="490"/>
      <c r="E55" s="490"/>
      <c r="F55" s="490"/>
      <c r="G55" s="490"/>
      <c r="H55" s="490"/>
      <c r="I55" s="490"/>
      <c r="J55" s="490"/>
      <c r="K55" s="490"/>
      <c r="L55" s="490"/>
      <c r="M55" s="490"/>
      <c r="N55" s="490"/>
      <c r="O55" s="417"/>
    </row>
    <row r="56" ht="15.5" spans="1:15">
      <c r="A56" s="541"/>
      <c r="B56" s="458" t="s">
        <v>701</v>
      </c>
      <c r="C56" s="419"/>
      <c r="D56" s="419"/>
      <c r="E56" s="419"/>
      <c r="F56" s="419"/>
      <c r="G56" s="419"/>
      <c r="H56" s="419"/>
      <c r="I56" s="419"/>
      <c r="J56" s="419"/>
      <c r="K56" s="419"/>
      <c r="L56" s="419"/>
      <c r="M56" s="419"/>
      <c r="N56" s="419"/>
      <c r="O56" s="419"/>
    </row>
    <row r="57" ht="15.5" spans="1:15">
      <c r="A57" s="541"/>
      <c r="B57" s="426" t="s">
        <v>702</v>
      </c>
      <c r="C57" s="419">
        <f>PPE!I52</f>
        <v>0</v>
      </c>
      <c r="D57" s="419">
        <f>PPE!I63</f>
        <v>708832.744666667</v>
      </c>
      <c r="E57" s="419">
        <f>PPE!I68</f>
        <v>68776.0857142857</v>
      </c>
      <c r="F57" s="419">
        <f>PPE!I72</f>
        <v>5035.618</v>
      </c>
      <c r="G57" s="419">
        <v>0</v>
      </c>
      <c r="H57" s="419">
        <v>0</v>
      </c>
      <c r="I57" s="419">
        <v>0</v>
      </c>
      <c r="J57" s="419">
        <v>0</v>
      </c>
      <c r="K57" s="419">
        <v>0</v>
      </c>
      <c r="L57" s="419">
        <f>PPE!I79</f>
        <v>451359.034</v>
      </c>
      <c r="M57" s="419">
        <f>PPE!I86</f>
        <v>868318.150857143</v>
      </c>
      <c r="N57" s="419">
        <v>0</v>
      </c>
      <c r="O57" s="419">
        <f t="shared" ref="O57:O60" si="2">SUM(C57:N57)</f>
        <v>2102321.6332381</v>
      </c>
    </row>
    <row r="58" ht="15.5" spans="1:15">
      <c r="A58" s="541"/>
      <c r="B58" s="426" t="s">
        <v>689</v>
      </c>
      <c r="C58" s="419">
        <v>0</v>
      </c>
      <c r="D58" s="419">
        <v>0</v>
      </c>
      <c r="E58" s="419">
        <v>0</v>
      </c>
      <c r="F58" s="419">
        <v>0</v>
      </c>
      <c r="G58" s="419">
        <v>0</v>
      </c>
      <c r="H58" s="419">
        <v>0</v>
      </c>
      <c r="I58" s="419">
        <v>0</v>
      </c>
      <c r="J58" s="419">
        <v>0</v>
      </c>
      <c r="K58" s="419">
        <v>0</v>
      </c>
      <c r="L58" s="419">
        <v>0</v>
      </c>
      <c r="M58" s="419">
        <v>0</v>
      </c>
      <c r="N58" s="419">
        <v>0</v>
      </c>
      <c r="O58" s="419">
        <f t="shared" si="2"/>
        <v>0</v>
      </c>
    </row>
    <row r="59" ht="15.5" spans="1:15">
      <c r="A59" s="541"/>
      <c r="B59" s="426" t="s">
        <v>703</v>
      </c>
      <c r="C59" s="419">
        <v>0</v>
      </c>
      <c r="D59" s="419">
        <v>0</v>
      </c>
      <c r="E59" s="419">
        <v>0</v>
      </c>
      <c r="F59" s="419">
        <v>0</v>
      </c>
      <c r="G59" s="419">
        <v>0</v>
      </c>
      <c r="H59" s="419">
        <v>0</v>
      </c>
      <c r="I59" s="419">
        <v>0</v>
      </c>
      <c r="J59" s="419">
        <v>0</v>
      </c>
      <c r="K59" s="419">
        <v>0</v>
      </c>
      <c r="L59" s="419">
        <v>0</v>
      </c>
      <c r="M59" s="419">
        <v>0</v>
      </c>
      <c r="N59" s="419">
        <v>0</v>
      </c>
      <c r="O59" s="419">
        <f t="shared" si="2"/>
        <v>0</v>
      </c>
    </row>
    <row r="60" ht="15.5" spans="1:15">
      <c r="A60" s="541"/>
      <c r="B60" s="458" t="s">
        <v>421</v>
      </c>
      <c r="C60" s="543">
        <f>SUM(C56:C59)</f>
        <v>0</v>
      </c>
      <c r="D60" s="543">
        <f t="shared" ref="D60:N60" si="3">SUM(D56:D59)</f>
        <v>708832.744666667</v>
      </c>
      <c r="E60" s="543">
        <f t="shared" si="3"/>
        <v>68776.0857142857</v>
      </c>
      <c r="F60" s="543">
        <f t="shared" si="3"/>
        <v>5035.618</v>
      </c>
      <c r="G60" s="543">
        <f t="shared" si="3"/>
        <v>0</v>
      </c>
      <c r="H60" s="543">
        <f t="shared" si="3"/>
        <v>0</v>
      </c>
      <c r="I60" s="543">
        <f t="shared" si="3"/>
        <v>0</v>
      </c>
      <c r="J60" s="543">
        <f t="shared" si="3"/>
        <v>0</v>
      </c>
      <c r="K60" s="543">
        <f t="shared" si="3"/>
        <v>0</v>
      </c>
      <c r="L60" s="543">
        <f t="shared" si="3"/>
        <v>451359.034</v>
      </c>
      <c r="M60" s="543">
        <f t="shared" si="3"/>
        <v>868318.150857143</v>
      </c>
      <c r="N60" s="543">
        <f t="shared" si="3"/>
        <v>0</v>
      </c>
      <c r="O60" s="419">
        <f t="shared" si="2"/>
        <v>2102321.6332381</v>
      </c>
    </row>
    <row r="61" ht="15.5" spans="1:15">
      <c r="A61" s="541"/>
      <c r="B61" s="458" t="s">
        <v>704</v>
      </c>
      <c r="C61" s="543">
        <f>C54-C60</f>
        <v>36705600</v>
      </c>
      <c r="D61" s="543">
        <f t="shared" ref="D61:O61" si="4">D54-D60</f>
        <v>12299680.599</v>
      </c>
      <c r="E61" s="543">
        <f t="shared" si="4"/>
        <v>1859221.14714285</v>
      </c>
      <c r="F61" s="543">
        <f t="shared" si="4"/>
        <v>52435.608</v>
      </c>
      <c r="G61" s="543">
        <f t="shared" si="4"/>
        <v>0</v>
      </c>
      <c r="H61" s="543">
        <f t="shared" si="4"/>
        <v>0</v>
      </c>
      <c r="I61" s="543">
        <f t="shared" si="4"/>
        <v>0</v>
      </c>
      <c r="J61" s="543">
        <f t="shared" si="4"/>
        <v>0</v>
      </c>
      <c r="K61" s="543">
        <f t="shared" si="4"/>
        <v>0</v>
      </c>
      <c r="L61" s="543">
        <f t="shared" si="4"/>
        <v>5222252.324</v>
      </c>
      <c r="M61" s="543">
        <f t="shared" si="4"/>
        <v>6384697.45057143</v>
      </c>
      <c r="N61" s="543">
        <f t="shared" si="4"/>
        <v>0</v>
      </c>
      <c r="O61" s="543">
        <f t="shared" si="4"/>
        <v>62523887.1287143</v>
      </c>
    </row>
    <row r="62" ht="15.5" spans="1:15">
      <c r="A62" s="541"/>
      <c r="B62" s="458" t="s">
        <v>705</v>
      </c>
      <c r="C62" s="543">
        <f>C51-C56</f>
        <v>36705600</v>
      </c>
      <c r="D62" s="543">
        <f t="shared" ref="D62:O62" si="5">D51-D56</f>
        <v>13008513.3436667</v>
      </c>
      <c r="E62" s="543">
        <f t="shared" si="5"/>
        <v>1775643.18285714</v>
      </c>
      <c r="F62" s="543">
        <f t="shared" si="5"/>
        <v>10071.236</v>
      </c>
      <c r="G62" s="543">
        <f t="shared" si="5"/>
        <v>0</v>
      </c>
      <c r="H62" s="543">
        <f t="shared" si="5"/>
        <v>0</v>
      </c>
      <c r="I62" s="543">
        <f t="shared" si="5"/>
        <v>0</v>
      </c>
      <c r="J62" s="543">
        <f t="shared" si="5"/>
        <v>0</v>
      </c>
      <c r="K62" s="543">
        <f t="shared" si="5"/>
        <v>0</v>
      </c>
      <c r="L62" s="543">
        <f t="shared" si="5"/>
        <v>5673611.358</v>
      </c>
      <c r="M62" s="543">
        <f t="shared" si="5"/>
        <v>7253015.60142857</v>
      </c>
      <c r="N62" s="543">
        <f t="shared" si="5"/>
        <v>0</v>
      </c>
      <c r="O62" s="543">
        <f t="shared" si="5"/>
        <v>64426454.7219524</v>
      </c>
    </row>
    <row r="63" ht="15.5" spans="1:15">
      <c r="A63" s="541"/>
      <c r="B63" s="417"/>
      <c r="C63" s="417"/>
      <c r="D63" s="417"/>
      <c r="E63" s="417"/>
      <c r="F63" s="417"/>
      <c r="G63" s="417"/>
      <c r="H63" s="417"/>
      <c r="I63" s="417"/>
      <c r="J63" s="417"/>
      <c r="K63" s="417"/>
      <c r="L63" s="417"/>
      <c r="M63" s="417"/>
      <c r="N63" s="417"/>
      <c r="O63" s="417"/>
    </row>
    <row r="64" ht="15.5" spans="1:15">
      <c r="A64" s="541"/>
      <c r="B64" s="458" t="s">
        <v>706</v>
      </c>
      <c r="C64" s="417"/>
      <c r="D64" s="417"/>
      <c r="E64" s="417"/>
      <c r="F64" s="417"/>
      <c r="G64" s="417"/>
      <c r="H64" s="417"/>
      <c r="I64" s="417"/>
      <c r="J64" s="417"/>
      <c r="K64" s="417"/>
      <c r="L64" s="417"/>
      <c r="M64" s="417"/>
      <c r="N64" s="417"/>
      <c r="O64" s="417"/>
    </row>
    <row r="65" ht="15.5" spans="1:15">
      <c r="A65" s="541"/>
      <c r="B65" s="426" t="s">
        <v>707</v>
      </c>
      <c r="C65" s="419">
        <v>0</v>
      </c>
      <c r="D65" s="419">
        <v>0</v>
      </c>
      <c r="E65" s="419">
        <v>0</v>
      </c>
      <c r="F65" s="419">
        <v>0</v>
      </c>
      <c r="G65" s="419">
        <v>0</v>
      </c>
      <c r="H65" s="419">
        <v>0</v>
      </c>
      <c r="I65" s="419">
        <v>0</v>
      </c>
      <c r="J65" s="419">
        <v>0</v>
      </c>
      <c r="K65" s="419">
        <v>0</v>
      </c>
      <c r="L65" s="419">
        <v>0</v>
      </c>
      <c r="M65" s="419">
        <v>0</v>
      </c>
      <c r="N65" s="419">
        <v>0</v>
      </c>
      <c r="O65" s="419">
        <v>0</v>
      </c>
    </row>
    <row r="66" ht="15.5" spans="1:15">
      <c r="A66" s="541"/>
      <c r="B66" s="426" t="s">
        <v>708</v>
      </c>
      <c r="C66" s="419">
        <v>0</v>
      </c>
      <c r="D66" s="419">
        <v>0</v>
      </c>
      <c r="E66" s="419">
        <v>0</v>
      </c>
      <c r="F66" s="419">
        <v>0</v>
      </c>
      <c r="G66" s="419">
        <v>0</v>
      </c>
      <c r="H66" s="419">
        <v>0</v>
      </c>
      <c r="I66" s="419">
        <v>0</v>
      </c>
      <c r="J66" s="419">
        <v>0</v>
      </c>
      <c r="K66" s="419">
        <v>0</v>
      </c>
      <c r="L66" s="419">
        <v>0</v>
      </c>
      <c r="M66" s="419">
        <v>0</v>
      </c>
      <c r="N66" s="419">
        <v>0</v>
      </c>
      <c r="O66" s="419">
        <v>0</v>
      </c>
    </row>
    <row r="67" ht="15.5" spans="1:15">
      <c r="A67" s="545"/>
      <c r="B67" s="458" t="s">
        <v>421</v>
      </c>
      <c r="C67" s="419">
        <v>0</v>
      </c>
      <c r="D67" s="419">
        <v>0</v>
      </c>
      <c r="E67" s="419">
        <v>0</v>
      </c>
      <c r="F67" s="419">
        <v>0</v>
      </c>
      <c r="G67" s="419">
        <v>0</v>
      </c>
      <c r="H67" s="419">
        <v>0</v>
      </c>
      <c r="I67" s="419">
        <v>0</v>
      </c>
      <c r="J67" s="419">
        <v>0</v>
      </c>
      <c r="K67" s="419">
        <v>0</v>
      </c>
      <c r="L67" s="419">
        <v>0</v>
      </c>
      <c r="M67" s="419">
        <v>0</v>
      </c>
      <c r="N67" s="419">
        <v>0</v>
      </c>
      <c r="O67" s="419">
        <v>0</v>
      </c>
    </row>
    <row r="68" ht="15.5" spans="1:15">
      <c r="A68" s="541"/>
      <c r="B68" s="417"/>
      <c r="C68" s="417"/>
      <c r="D68" s="417"/>
      <c r="E68" s="417"/>
      <c r="F68" s="417"/>
      <c r="G68" s="417"/>
      <c r="H68" s="417"/>
      <c r="I68" s="417"/>
      <c r="J68" s="417"/>
      <c r="K68" s="417"/>
      <c r="L68" s="417"/>
      <c r="M68" s="417"/>
      <c r="N68" s="417"/>
      <c r="O68" s="417"/>
    </row>
    <row r="69" ht="15.5" spans="1:15">
      <c r="A69" s="545"/>
      <c r="B69" s="417"/>
      <c r="C69" s="417"/>
      <c r="D69" s="417"/>
      <c r="E69" s="417"/>
      <c r="F69" s="417"/>
      <c r="G69" s="417"/>
      <c r="H69" s="417"/>
      <c r="I69" s="417"/>
      <c r="J69" s="417"/>
      <c r="K69" s="417"/>
      <c r="L69" s="417"/>
      <c r="M69" s="417"/>
      <c r="N69" s="417"/>
      <c r="O69" s="417"/>
    </row>
    <row r="70" ht="15.5" spans="1:15">
      <c r="A70" s="541"/>
      <c r="B70" s="559"/>
      <c r="C70" s="544"/>
      <c r="D70" s="544"/>
      <c r="E70" s="544"/>
      <c r="F70" s="544"/>
      <c r="G70" s="544"/>
      <c r="H70" s="544"/>
      <c r="I70" s="544"/>
      <c r="J70" s="544"/>
      <c r="K70" s="417"/>
      <c r="L70" s="417"/>
      <c r="M70" s="417"/>
      <c r="N70" s="417"/>
      <c r="O70" s="417"/>
    </row>
    <row r="71" ht="46.5" spans="1:15">
      <c r="A71" s="541">
        <v>55</v>
      </c>
      <c r="B71" s="552" t="s">
        <v>709</v>
      </c>
      <c r="C71" s="552"/>
      <c r="D71" s="552"/>
      <c r="E71" s="414" t="s">
        <v>710</v>
      </c>
      <c r="F71" s="414" t="s">
        <v>711</v>
      </c>
      <c r="G71" s="552"/>
      <c r="H71" s="414"/>
      <c r="I71" s="414"/>
      <c r="J71" s="414"/>
      <c r="K71" s="414"/>
      <c r="L71" s="414"/>
      <c r="M71" s="414"/>
      <c r="N71" s="414"/>
      <c r="O71" s="414"/>
    </row>
    <row r="72" ht="15.5" spans="1:15">
      <c r="A72" s="545"/>
      <c r="B72" s="560" t="s">
        <v>712</v>
      </c>
      <c r="C72" s="561"/>
      <c r="D72" s="561"/>
      <c r="E72" s="561"/>
      <c r="F72" s="561"/>
      <c r="G72" s="561"/>
      <c r="H72" s="561"/>
      <c r="I72" s="561"/>
      <c r="J72" s="417"/>
      <c r="K72" s="417"/>
      <c r="L72" s="417"/>
      <c r="M72" s="417"/>
      <c r="N72" s="417"/>
      <c r="O72" s="417"/>
    </row>
    <row r="73" ht="15.5" spans="1:15">
      <c r="A73" s="545"/>
      <c r="B73" s="562" t="s">
        <v>713</v>
      </c>
      <c r="C73" s="561"/>
      <c r="D73" s="561"/>
      <c r="E73" s="563">
        <f>'INTANGIBLE ASSET'!H13</f>
        <v>6516.71428571429</v>
      </c>
      <c r="F73" s="563">
        <v>0</v>
      </c>
      <c r="G73" s="564"/>
      <c r="H73" s="564"/>
      <c r="I73" s="564"/>
      <c r="J73" s="417"/>
      <c r="K73" s="417"/>
      <c r="L73" s="417"/>
      <c r="M73" s="417"/>
      <c r="N73" s="417"/>
      <c r="O73" s="417"/>
    </row>
    <row r="74" ht="15.5" spans="1:15">
      <c r="A74" s="545"/>
      <c r="B74" s="562" t="s">
        <v>687</v>
      </c>
      <c r="C74" s="561"/>
      <c r="D74" s="561"/>
      <c r="E74" s="563">
        <v>0</v>
      </c>
      <c r="F74" s="563">
        <v>0</v>
      </c>
      <c r="G74" s="564"/>
      <c r="H74" s="564"/>
      <c r="I74" s="564"/>
      <c r="J74" s="417"/>
      <c r="K74" s="417"/>
      <c r="L74" s="417"/>
      <c r="M74" s="417"/>
      <c r="N74" s="417"/>
      <c r="O74" s="417"/>
    </row>
    <row r="75" ht="15.5" spans="1:15">
      <c r="A75" s="545"/>
      <c r="B75" s="562" t="s">
        <v>714</v>
      </c>
      <c r="C75" s="561"/>
      <c r="D75" s="561"/>
      <c r="E75" s="563">
        <v>0</v>
      </c>
      <c r="F75" s="563">
        <v>0</v>
      </c>
      <c r="G75" s="564"/>
      <c r="H75" s="564"/>
      <c r="I75" s="564"/>
      <c r="J75" s="417"/>
      <c r="K75" s="417"/>
      <c r="L75" s="417"/>
      <c r="M75" s="417"/>
      <c r="N75" s="417"/>
      <c r="O75" s="417"/>
    </row>
    <row r="76" ht="15.5" spans="1:15">
      <c r="A76" s="545"/>
      <c r="B76" s="560" t="s">
        <v>715</v>
      </c>
      <c r="C76" s="561"/>
      <c r="D76" s="561"/>
      <c r="E76" s="563">
        <f>SUM(E73:E75)</f>
        <v>6516.71428571429</v>
      </c>
      <c r="F76" s="563">
        <f>SUM(F73:F75)</f>
        <v>0</v>
      </c>
      <c r="G76" s="564"/>
      <c r="H76" s="564"/>
      <c r="I76" s="564"/>
      <c r="J76" s="564"/>
      <c r="K76" s="564"/>
      <c r="L76" s="564"/>
      <c r="M76" s="564"/>
      <c r="N76" s="564"/>
      <c r="O76" s="564"/>
    </row>
    <row r="77" ht="15.5" spans="1:15">
      <c r="A77" s="545"/>
      <c r="B77" s="561"/>
      <c r="C77" s="561"/>
      <c r="D77" s="561"/>
      <c r="E77" s="565"/>
      <c r="F77" s="565"/>
      <c r="G77" s="564"/>
      <c r="H77" s="564"/>
      <c r="I77" s="564"/>
      <c r="J77" s="564"/>
      <c r="K77" s="564"/>
      <c r="L77" s="564"/>
      <c r="M77" s="564"/>
      <c r="N77" s="564"/>
      <c r="O77" s="564"/>
    </row>
    <row r="78" ht="15.5" spans="1:15">
      <c r="A78" s="545"/>
      <c r="B78" s="560" t="s">
        <v>716</v>
      </c>
      <c r="C78" s="561"/>
      <c r="D78" s="561"/>
      <c r="E78" s="565"/>
      <c r="F78" s="565"/>
      <c r="G78" s="561"/>
      <c r="H78" s="561"/>
      <c r="I78" s="561"/>
      <c r="J78" s="561"/>
      <c r="K78" s="561"/>
      <c r="L78" s="561"/>
      <c r="M78" s="561"/>
      <c r="N78" s="561"/>
      <c r="O78" s="561"/>
    </row>
    <row r="79" ht="15.5" spans="1:15">
      <c r="A79" s="545"/>
      <c r="B79" s="562" t="s">
        <v>713</v>
      </c>
      <c r="C79" s="561"/>
      <c r="D79" s="561"/>
      <c r="E79" s="563">
        <f>'INTANGIBLE ASSET'!H35</f>
        <v>1348.28571428571</v>
      </c>
      <c r="F79" s="563">
        <v>0</v>
      </c>
      <c r="G79" s="564"/>
      <c r="H79" s="564"/>
      <c r="I79" s="564"/>
      <c r="J79" s="564"/>
      <c r="K79" s="564"/>
      <c r="L79" s="564"/>
      <c r="M79" s="564"/>
      <c r="N79" s="564"/>
      <c r="O79" s="564"/>
    </row>
    <row r="80" ht="15.5" spans="1:15">
      <c r="A80" s="545"/>
      <c r="B80" s="562" t="s">
        <v>717</v>
      </c>
      <c r="C80" s="561"/>
      <c r="D80" s="561"/>
      <c r="E80" s="563">
        <v>0</v>
      </c>
      <c r="F80" s="563">
        <v>0</v>
      </c>
      <c r="G80" s="564"/>
      <c r="H80" s="564"/>
      <c r="I80" s="564"/>
      <c r="J80" s="564"/>
      <c r="K80" s="564"/>
      <c r="L80" s="564"/>
      <c r="M80" s="564"/>
      <c r="N80" s="564"/>
      <c r="O80" s="564"/>
    </row>
    <row r="81" ht="15.5" spans="1:15">
      <c r="A81" s="545"/>
      <c r="B81" s="562" t="s">
        <v>718</v>
      </c>
      <c r="C81" s="561"/>
      <c r="D81" s="561"/>
      <c r="E81" s="563">
        <v>0</v>
      </c>
      <c r="F81" s="563">
        <v>0</v>
      </c>
      <c r="G81" s="564"/>
      <c r="H81" s="564"/>
      <c r="I81" s="564"/>
      <c r="J81" s="564"/>
      <c r="K81" s="564"/>
      <c r="L81" s="564"/>
      <c r="M81" s="564"/>
      <c r="N81" s="564"/>
      <c r="O81" s="564"/>
    </row>
    <row r="82" ht="15.5" spans="1:15">
      <c r="A82" s="545"/>
      <c r="B82" s="562" t="s">
        <v>714</v>
      </c>
      <c r="C82" s="561"/>
      <c r="D82" s="561"/>
      <c r="E82" s="563">
        <v>0</v>
      </c>
      <c r="F82" s="563">
        <v>0</v>
      </c>
      <c r="G82" s="564"/>
      <c r="H82" s="564"/>
      <c r="I82" s="564"/>
      <c r="J82" s="564"/>
      <c r="K82" s="564"/>
      <c r="L82" s="564"/>
      <c r="M82" s="564"/>
      <c r="N82" s="564"/>
      <c r="O82" s="564"/>
    </row>
    <row r="83" ht="15.5" spans="1:15">
      <c r="A83" s="545"/>
      <c r="B83" s="560" t="s">
        <v>715</v>
      </c>
      <c r="C83" s="561"/>
      <c r="D83" s="561"/>
      <c r="E83" s="563">
        <f>SUM(E79:E82)</f>
        <v>1348.28571428571</v>
      </c>
      <c r="F83" s="563">
        <f>SUM(F79:F82)</f>
        <v>0</v>
      </c>
      <c r="G83" s="564"/>
      <c r="H83" s="564"/>
      <c r="I83" s="564"/>
      <c r="J83" s="564"/>
      <c r="K83" s="564"/>
      <c r="L83" s="564"/>
      <c r="M83" s="564"/>
      <c r="N83" s="564"/>
      <c r="O83" s="564"/>
    </row>
    <row r="84" ht="15.5" spans="1:15">
      <c r="A84" s="545"/>
      <c r="B84" s="566" t="s">
        <v>719</v>
      </c>
      <c r="C84" s="560"/>
      <c r="D84" s="560"/>
      <c r="E84" s="567">
        <f>E76-E83</f>
        <v>5168.42857142858</v>
      </c>
      <c r="F84" s="567">
        <f>F76-F83</f>
        <v>0</v>
      </c>
      <c r="G84" s="568"/>
      <c r="H84" s="568"/>
      <c r="I84" s="568"/>
      <c r="J84" s="568"/>
      <c r="K84" s="568"/>
      <c r="L84" s="568"/>
      <c r="M84" s="568"/>
      <c r="N84" s="568"/>
      <c r="O84" s="568"/>
    </row>
    <row r="85" ht="15.5" spans="1:15">
      <c r="A85" s="545"/>
      <c r="B85" s="566"/>
      <c r="C85" s="561"/>
      <c r="D85" s="561"/>
      <c r="E85" s="565"/>
      <c r="F85" s="565"/>
      <c r="G85" s="564"/>
      <c r="H85" s="564"/>
      <c r="I85" s="564"/>
      <c r="J85" s="564"/>
      <c r="K85" s="564"/>
      <c r="L85" s="564"/>
      <c r="M85" s="564"/>
      <c r="N85" s="564"/>
      <c r="O85" s="564"/>
    </row>
    <row r="86" ht="15.5" spans="1:15">
      <c r="A86" s="545"/>
      <c r="B86" s="566" t="s">
        <v>720</v>
      </c>
      <c r="C86" s="560"/>
      <c r="D86" s="560"/>
      <c r="E86" s="567">
        <f>E73-E79</f>
        <v>5168.42857142858</v>
      </c>
      <c r="F86" s="567">
        <f>F73-F79</f>
        <v>0</v>
      </c>
      <c r="G86" s="568"/>
      <c r="H86" s="568"/>
      <c r="I86" s="568"/>
      <c r="J86" s="568"/>
      <c r="K86" s="568"/>
      <c r="L86" s="568"/>
      <c r="M86" s="568"/>
      <c r="N86" s="568"/>
      <c r="O86" s="568"/>
    </row>
  </sheetData>
  <mergeCells count="7">
    <mergeCell ref="A1:O1"/>
    <mergeCell ref="A2:O2"/>
    <mergeCell ref="E17:F17"/>
    <mergeCell ref="G17:H17"/>
    <mergeCell ref="E29:F29"/>
    <mergeCell ref="G29:H29"/>
    <mergeCell ref="B49:O49"/>
  </mergeCells>
  <pageMargins left="0.19" right="0.17" top="0.75" bottom="0.75" header="0.3" footer="0.3"/>
  <pageSetup paperSize="1" scale="6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3"/>
  <sheetViews>
    <sheetView zoomScale="90" zoomScaleNormal="90" topLeftCell="B1" workbookViewId="0">
      <selection activeCell="L45" sqref="L45"/>
    </sheetView>
  </sheetViews>
  <sheetFormatPr defaultColWidth="9" defaultRowHeight="14"/>
  <cols>
    <col min="1" max="1" width="11.2166666666667" style="217" customWidth="1"/>
    <col min="2" max="2" width="46.5583333333333" customWidth="1"/>
    <col min="3" max="3" width="16.3333333333333" customWidth="1"/>
    <col min="4" max="4" width="16" customWidth="1"/>
    <col min="5" max="5" width="16.3333333333333" customWidth="1"/>
    <col min="6" max="6" width="12.775" customWidth="1"/>
    <col min="7" max="7" width="15.6666666666667" customWidth="1"/>
    <col min="8" max="8" width="13.1083333333333" customWidth="1"/>
    <col min="9" max="9" width="16.3333333333333" customWidth="1"/>
    <col min="10" max="10" width="12.8833333333333" customWidth="1"/>
    <col min="12" max="12" width="10.5"/>
  </cols>
  <sheetData>
    <row r="1" ht="15.5" spans="1:10">
      <c r="A1" s="218"/>
      <c r="B1" s="1" t="s">
        <v>0</v>
      </c>
      <c r="C1" s="1"/>
      <c r="D1" s="1"/>
      <c r="E1" s="1"/>
      <c r="F1" s="1"/>
      <c r="G1" s="1"/>
      <c r="H1" s="1"/>
      <c r="I1" s="1"/>
      <c r="J1" s="455"/>
    </row>
    <row r="2" ht="15.5" spans="1:10">
      <c r="A2" s="218"/>
      <c r="B2" s="442" t="s">
        <v>721</v>
      </c>
      <c r="C2" s="442"/>
      <c r="D2" s="442"/>
      <c r="E2" s="442"/>
      <c r="F2" s="442"/>
      <c r="G2" s="442"/>
      <c r="H2" s="442"/>
      <c r="I2" s="442"/>
      <c r="J2" s="455"/>
    </row>
    <row r="3" ht="15.5" spans="1:10">
      <c r="A3" s="515"/>
      <c r="B3" s="481"/>
      <c r="C3" s="482" t="s">
        <v>722</v>
      </c>
      <c r="D3" s="483" t="s">
        <v>723</v>
      </c>
      <c r="E3" s="482" t="s">
        <v>724</v>
      </c>
      <c r="F3" s="482" t="s">
        <v>725</v>
      </c>
      <c r="G3" s="482" t="s">
        <v>726</v>
      </c>
      <c r="H3" s="482" t="s">
        <v>727</v>
      </c>
      <c r="I3" s="482" t="s">
        <v>722</v>
      </c>
      <c r="J3" s="504" t="s">
        <v>728</v>
      </c>
    </row>
    <row r="4" ht="15.5" spans="1:10">
      <c r="A4" s="515"/>
      <c r="B4" s="481"/>
      <c r="C4" s="482" t="s">
        <v>729</v>
      </c>
      <c r="D4" s="483" t="s">
        <v>730</v>
      </c>
      <c r="E4" s="482" t="s">
        <v>729</v>
      </c>
      <c r="F4" s="482" t="s">
        <v>731</v>
      </c>
      <c r="G4" s="482" t="s">
        <v>732</v>
      </c>
      <c r="H4" s="482" t="s">
        <v>733</v>
      </c>
      <c r="I4" s="482" t="s">
        <v>729</v>
      </c>
      <c r="J4" s="505"/>
    </row>
    <row r="5" ht="15.5" spans="1:10">
      <c r="A5" s="515"/>
      <c r="B5" s="481"/>
      <c r="C5" s="484"/>
      <c r="D5" s="483" t="s">
        <v>734</v>
      </c>
      <c r="E5" s="484">
        <v>45658</v>
      </c>
      <c r="F5" s="484"/>
      <c r="G5" s="484" t="s">
        <v>735</v>
      </c>
      <c r="H5" s="484" t="s">
        <v>735</v>
      </c>
      <c r="I5" s="484"/>
      <c r="J5" s="505"/>
    </row>
    <row r="6" ht="15.5" spans="1:10">
      <c r="A6" s="515"/>
      <c r="B6" s="415"/>
      <c r="C6" s="484" t="s">
        <v>736</v>
      </c>
      <c r="D6" s="483" t="s">
        <v>737</v>
      </c>
      <c r="E6" s="484" t="s">
        <v>738</v>
      </c>
      <c r="F6" s="484"/>
      <c r="G6" s="484" t="s">
        <v>739</v>
      </c>
      <c r="H6" s="484"/>
      <c r="I6" s="484" t="s">
        <v>740</v>
      </c>
      <c r="J6" s="505"/>
    </row>
    <row r="7" ht="15.5" spans="1:10">
      <c r="A7" s="515"/>
      <c r="B7" s="481"/>
      <c r="C7" s="484" t="s">
        <v>6</v>
      </c>
      <c r="D7" s="484" t="s">
        <v>6</v>
      </c>
      <c r="E7" s="484" t="s">
        <v>6</v>
      </c>
      <c r="F7" s="484" t="s">
        <v>6</v>
      </c>
      <c r="G7" s="484" t="s">
        <v>6</v>
      </c>
      <c r="H7" s="484" t="s">
        <v>6</v>
      </c>
      <c r="I7" s="484" t="s">
        <v>6</v>
      </c>
      <c r="J7" s="506"/>
    </row>
    <row r="8" ht="15.5" spans="1:10">
      <c r="A8" s="515">
        <v>3141101</v>
      </c>
      <c r="B8" s="490" t="s">
        <v>521</v>
      </c>
      <c r="C8" s="419">
        <v>36705600</v>
      </c>
      <c r="D8" s="419">
        <v>0</v>
      </c>
      <c r="E8" s="419">
        <f>C8+D8</f>
        <v>36705600</v>
      </c>
      <c r="F8" s="419">
        <v>0</v>
      </c>
      <c r="G8" s="419">
        <v>0</v>
      </c>
      <c r="H8" s="419">
        <v>0</v>
      </c>
      <c r="I8" s="419">
        <f>E8+F8+G8-H8</f>
        <v>36705600</v>
      </c>
      <c r="J8" s="466"/>
    </row>
    <row r="9" ht="15.5" spans="1:10">
      <c r="A9" s="515"/>
      <c r="B9" s="485"/>
      <c r="C9" s="485"/>
      <c r="D9" s="485"/>
      <c r="E9" s="485"/>
      <c r="F9" s="485"/>
      <c r="G9" s="485"/>
      <c r="H9" s="485"/>
      <c r="I9" s="485"/>
      <c r="J9" s="466"/>
    </row>
    <row r="10" ht="15.5" spans="1:10">
      <c r="A10" s="515"/>
      <c r="B10" s="485" t="s">
        <v>741</v>
      </c>
      <c r="C10" s="485"/>
      <c r="D10" s="485"/>
      <c r="E10" s="485"/>
      <c r="F10" s="485"/>
      <c r="G10" s="485"/>
      <c r="H10" s="485"/>
      <c r="I10" s="485"/>
      <c r="J10" s="466"/>
    </row>
    <row r="11" ht="15.5" spans="1:10">
      <c r="A11" s="515">
        <v>3111103</v>
      </c>
      <c r="B11" s="417" t="s">
        <v>742</v>
      </c>
      <c r="C11" s="419">
        <v>788543.116</v>
      </c>
      <c r="D11" s="419">
        <v>0</v>
      </c>
      <c r="E11" s="419">
        <f t="shared" ref="E11:E18" si="0">C11+D11</f>
        <v>788543.116</v>
      </c>
      <c r="F11" s="419">
        <v>0</v>
      </c>
      <c r="G11" s="419">
        <v>0</v>
      </c>
      <c r="H11" s="419">
        <v>0</v>
      </c>
      <c r="I11" s="419">
        <f t="shared" ref="I11:I18" si="1">E11+F11+G11-H11</f>
        <v>788543.116</v>
      </c>
      <c r="J11" s="466">
        <v>50</v>
      </c>
    </row>
    <row r="12" ht="15.5" spans="1:10">
      <c r="A12" s="515">
        <v>3111202</v>
      </c>
      <c r="B12" s="417" t="s">
        <v>743</v>
      </c>
      <c r="C12" s="419">
        <v>1515260.961</v>
      </c>
      <c r="D12" s="419">
        <v>0</v>
      </c>
      <c r="E12" s="419">
        <f t="shared" si="0"/>
        <v>1515260.961</v>
      </c>
      <c r="F12" s="419">
        <v>0</v>
      </c>
      <c r="G12" s="419">
        <v>0</v>
      </c>
      <c r="H12" s="419">
        <v>0</v>
      </c>
      <c r="I12" s="419">
        <f t="shared" si="1"/>
        <v>1515260.961</v>
      </c>
      <c r="J12" s="466">
        <v>50</v>
      </c>
    </row>
    <row r="13" ht="15.5" spans="1:10">
      <c r="A13" s="515">
        <v>3111204</v>
      </c>
      <c r="B13" s="417" t="s">
        <v>744</v>
      </c>
      <c r="C13" s="419">
        <v>3096000</v>
      </c>
      <c r="D13" s="419">
        <v>0</v>
      </c>
      <c r="E13" s="419">
        <f t="shared" si="0"/>
        <v>3096000</v>
      </c>
      <c r="F13" s="419">
        <v>0</v>
      </c>
      <c r="G13" s="419">
        <v>0</v>
      </c>
      <c r="H13" s="419">
        <v>0</v>
      </c>
      <c r="I13" s="419">
        <f t="shared" si="1"/>
        <v>3096000</v>
      </c>
      <c r="J13" s="466">
        <v>50</v>
      </c>
    </row>
    <row r="14" ht="15.5" spans="1:10">
      <c r="A14" s="515">
        <v>3111205</v>
      </c>
      <c r="B14" s="417" t="s">
        <v>745</v>
      </c>
      <c r="C14" s="419">
        <v>2445840</v>
      </c>
      <c r="D14" s="419">
        <v>0</v>
      </c>
      <c r="E14" s="419">
        <f t="shared" si="0"/>
        <v>2445840</v>
      </c>
      <c r="F14" s="419">
        <v>0</v>
      </c>
      <c r="G14" s="419">
        <v>0</v>
      </c>
      <c r="H14" s="419">
        <v>0</v>
      </c>
      <c r="I14" s="419">
        <f t="shared" si="1"/>
        <v>2445840</v>
      </c>
      <c r="J14" s="466">
        <v>50</v>
      </c>
    </row>
    <row r="15" ht="15.5" spans="1:10">
      <c r="A15" s="515">
        <v>3111206</v>
      </c>
      <c r="B15" s="417" t="s">
        <v>746</v>
      </c>
      <c r="C15" s="419">
        <v>371520</v>
      </c>
      <c r="D15" s="419">
        <v>0</v>
      </c>
      <c r="E15" s="419">
        <f t="shared" si="0"/>
        <v>371520</v>
      </c>
      <c r="F15" s="419">
        <v>0</v>
      </c>
      <c r="G15" s="419">
        <v>0</v>
      </c>
      <c r="H15" s="419">
        <v>0</v>
      </c>
      <c r="I15" s="419">
        <f t="shared" si="1"/>
        <v>371520</v>
      </c>
      <c r="J15" s="466">
        <v>50</v>
      </c>
    </row>
    <row r="16" ht="15.5" spans="1:10">
      <c r="A16" s="515">
        <v>3111209</v>
      </c>
      <c r="B16" s="417" t="s">
        <v>747</v>
      </c>
      <c r="C16" s="419">
        <v>290250</v>
      </c>
      <c r="D16" s="419">
        <v>0</v>
      </c>
      <c r="E16" s="419">
        <f t="shared" si="0"/>
        <v>290250</v>
      </c>
      <c r="F16" s="419">
        <v>0</v>
      </c>
      <c r="G16" s="419">
        <v>0</v>
      </c>
      <c r="H16" s="419">
        <v>0</v>
      </c>
      <c r="I16" s="419">
        <f t="shared" si="1"/>
        <v>290250</v>
      </c>
      <c r="J16" s="466">
        <v>50</v>
      </c>
    </row>
    <row r="17" ht="15.5" spans="1:10">
      <c r="A17" s="515">
        <v>3111215</v>
      </c>
      <c r="B17" s="417" t="s">
        <v>748</v>
      </c>
      <c r="C17" s="419">
        <v>1935000</v>
      </c>
      <c r="D17" s="419">
        <v>0</v>
      </c>
      <c r="E17" s="419">
        <f t="shared" si="0"/>
        <v>1935000</v>
      </c>
      <c r="F17" s="419">
        <v>0</v>
      </c>
      <c r="G17" s="419">
        <v>0</v>
      </c>
      <c r="H17" s="419">
        <v>0</v>
      </c>
      <c r="I17" s="419">
        <f t="shared" si="1"/>
        <v>1935000</v>
      </c>
      <c r="J17" s="466">
        <v>50</v>
      </c>
    </row>
    <row r="18" ht="15.5" spans="1:10">
      <c r="A18" s="516">
        <v>3111305</v>
      </c>
      <c r="B18" s="473" t="s">
        <v>749</v>
      </c>
      <c r="C18" s="419">
        <v>2566099.26666667</v>
      </c>
      <c r="D18" s="428">
        <v>0</v>
      </c>
      <c r="E18" s="419">
        <f t="shared" si="0"/>
        <v>2566099.26666667</v>
      </c>
      <c r="F18" s="428">
        <v>0</v>
      </c>
      <c r="G18" s="428">
        <v>0</v>
      </c>
      <c r="H18" s="428">
        <v>0</v>
      </c>
      <c r="I18" s="419">
        <f t="shared" si="1"/>
        <v>2566099.26666667</v>
      </c>
      <c r="J18" s="472">
        <v>30</v>
      </c>
    </row>
    <row r="19" ht="15.5" spans="1:10">
      <c r="A19" s="517"/>
      <c r="B19" s="492" t="s">
        <v>750</v>
      </c>
      <c r="C19" s="487">
        <f>SUM(C11:C18)</f>
        <v>13008513.3436667</v>
      </c>
      <c r="D19" s="487">
        <f t="shared" ref="D19:I19" si="2">SUM(D11:D18)</f>
        <v>0</v>
      </c>
      <c r="E19" s="487">
        <f t="shared" si="2"/>
        <v>13008513.3436667</v>
      </c>
      <c r="F19" s="487">
        <f t="shared" si="2"/>
        <v>0</v>
      </c>
      <c r="G19" s="487">
        <f t="shared" si="2"/>
        <v>0</v>
      </c>
      <c r="H19" s="487">
        <f t="shared" si="2"/>
        <v>0</v>
      </c>
      <c r="I19" s="487">
        <f t="shared" si="2"/>
        <v>13008513.3436667</v>
      </c>
      <c r="J19" s="509"/>
    </row>
    <row r="20" ht="15.5" spans="1:10">
      <c r="A20" s="518"/>
      <c r="B20" s="489"/>
      <c r="C20" s="489"/>
      <c r="D20" s="489"/>
      <c r="E20" s="489"/>
      <c r="F20" s="489"/>
      <c r="G20" s="489"/>
      <c r="H20" s="489"/>
      <c r="I20" s="489"/>
      <c r="J20" s="508"/>
    </row>
    <row r="21" ht="15.5" spans="1:10">
      <c r="A21" s="515"/>
      <c r="B21" s="485" t="s">
        <v>751</v>
      </c>
      <c r="C21" s="490"/>
      <c r="D21" s="490"/>
      <c r="E21" s="490"/>
      <c r="F21" s="490"/>
      <c r="G21" s="490"/>
      <c r="H21" s="490"/>
      <c r="I21" s="490"/>
      <c r="J21" s="466"/>
    </row>
    <row r="22" ht="15.5" spans="1:10">
      <c r="A22" s="515">
        <v>3112211</v>
      </c>
      <c r="B22" s="418" t="s">
        <v>165</v>
      </c>
      <c r="C22" s="419">
        <v>8342.7</v>
      </c>
      <c r="D22" s="419">
        <v>0</v>
      </c>
      <c r="E22" s="419">
        <f>C22+D22</f>
        <v>8342.7</v>
      </c>
      <c r="F22" s="419">
        <v>0</v>
      </c>
      <c r="G22" s="419">
        <f>'REPA-Sch'!F315</f>
        <v>152354.05</v>
      </c>
      <c r="H22" s="419">
        <v>0</v>
      </c>
      <c r="I22" s="419">
        <f>E22+F22+G22-H22</f>
        <v>160696.75</v>
      </c>
      <c r="J22" s="466">
        <v>8</v>
      </c>
    </row>
    <row r="23" ht="15.5" spans="1:10">
      <c r="A23" s="516">
        <v>3113108</v>
      </c>
      <c r="B23" s="421" t="s">
        <v>752</v>
      </c>
      <c r="C23" s="419">
        <f>1836076.57285714-68776.09</f>
        <v>1767300.48285714</v>
      </c>
      <c r="D23" s="419">
        <v>0</v>
      </c>
      <c r="E23" s="419">
        <f>C23+D23</f>
        <v>1767300.48285714</v>
      </c>
      <c r="F23" s="419">
        <v>0</v>
      </c>
      <c r="G23" s="419">
        <v>0</v>
      </c>
      <c r="H23" s="419">
        <v>0</v>
      </c>
      <c r="I23" s="419">
        <f>E23+F23+G23-H23</f>
        <v>1767300.48285714</v>
      </c>
      <c r="J23" s="472">
        <v>7</v>
      </c>
    </row>
    <row r="24" ht="15.5" spans="1:10">
      <c r="A24" s="519"/>
      <c r="B24" s="492" t="s">
        <v>750</v>
      </c>
      <c r="C24" s="487">
        <f>SUM(C22:C23)</f>
        <v>1775643.18285714</v>
      </c>
      <c r="D24" s="487">
        <f t="shared" ref="D24:I24" si="3">SUM(D22:D23)</f>
        <v>0</v>
      </c>
      <c r="E24" s="487">
        <f t="shared" si="3"/>
        <v>1775643.18285714</v>
      </c>
      <c r="F24" s="487">
        <f t="shared" si="3"/>
        <v>0</v>
      </c>
      <c r="G24" s="487">
        <f t="shared" si="3"/>
        <v>152354.05</v>
      </c>
      <c r="H24" s="487">
        <f t="shared" si="3"/>
        <v>0</v>
      </c>
      <c r="I24" s="487">
        <f t="shared" si="3"/>
        <v>1927997.23285714</v>
      </c>
      <c r="J24" s="507"/>
    </row>
    <row r="25" ht="15.5" spans="1:10">
      <c r="A25" s="518"/>
      <c r="B25" s="489"/>
      <c r="C25" s="520"/>
      <c r="D25" s="520"/>
      <c r="E25" s="520"/>
      <c r="F25" s="520"/>
      <c r="G25" s="520"/>
      <c r="H25" s="520"/>
      <c r="I25" s="520"/>
      <c r="J25" s="508"/>
    </row>
    <row r="26" ht="15.5" spans="1:10">
      <c r="A26" s="515"/>
      <c r="B26" s="485" t="s">
        <v>753</v>
      </c>
      <c r="C26" s="490"/>
      <c r="D26" s="490"/>
      <c r="E26" s="490"/>
      <c r="F26" s="490"/>
      <c r="G26" s="490"/>
      <c r="H26" s="490"/>
      <c r="I26" s="490"/>
      <c r="J26" s="466"/>
    </row>
    <row r="27" ht="15.5" spans="1:10">
      <c r="A27" s="516">
        <v>3112208</v>
      </c>
      <c r="B27" s="421" t="s">
        <v>164</v>
      </c>
      <c r="C27" s="428">
        <v>10071.236</v>
      </c>
      <c r="D27" s="428">
        <v>0</v>
      </c>
      <c r="E27" s="419">
        <f>C27+D27</f>
        <v>10071.236</v>
      </c>
      <c r="F27" s="428">
        <v>0</v>
      </c>
      <c r="G27" s="428">
        <f>'REPA-Sch'!F314</f>
        <v>47399.99</v>
      </c>
      <c r="H27" s="428">
        <v>0</v>
      </c>
      <c r="I27" s="419">
        <f>E27+F27+G27-H27</f>
        <v>57471.226</v>
      </c>
      <c r="J27" s="472">
        <v>5</v>
      </c>
    </row>
    <row r="28" ht="15.5" spans="1:10">
      <c r="A28" s="519"/>
      <c r="B28" s="492" t="s">
        <v>750</v>
      </c>
      <c r="C28" s="487">
        <f>SUM(C27)</f>
        <v>10071.236</v>
      </c>
      <c r="D28" s="487">
        <f t="shared" ref="D28:I28" si="4">SUM(D27)</f>
        <v>0</v>
      </c>
      <c r="E28" s="487">
        <f t="shared" si="4"/>
        <v>10071.236</v>
      </c>
      <c r="F28" s="487">
        <f t="shared" si="4"/>
        <v>0</v>
      </c>
      <c r="G28" s="487">
        <f t="shared" si="4"/>
        <v>47399.99</v>
      </c>
      <c r="H28" s="487">
        <f t="shared" si="4"/>
        <v>0</v>
      </c>
      <c r="I28" s="487">
        <f t="shared" si="4"/>
        <v>57471.226</v>
      </c>
      <c r="J28" s="507"/>
    </row>
    <row r="29" ht="15.5" spans="1:10">
      <c r="A29" s="518"/>
      <c r="B29" s="488"/>
      <c r="C29" s="520"/>
      <c r="D29" s="520"/>
      <c r="E29" s="520"/>
      <c r="F29" s="520"/>
      <c r="G29" s="520"/>
      <c r="H29" s="520"/>
      <c r="I29" s="520"/>
      <c r="J29" s="508"/>
    </row>
    <row r="30" ht="15.5" spans="1:10">
      <c r="A30" s="515"/>
      <c r="B30" s="521"/>
      <c r="C30" s="490"/>
      <c r="D30" s="490"/>
      <c r="E30" s="490"/>
      <c r="F30" s="490"/>
      <c r="G30" s="490"/>
      <c r="H30" s="490"/>
      <c r="I30" s="490"/>
      <c r="J30" s="466"/>
    </row>
    <row r="31" ht="15.5" spans="1:10">
      <c r="A31" s="515"/>
      <c r="B31" s="485" t="s">
        <v>754</v>
      </c>
      <c r="C31" s="490"/>
      <c r="D31" s="490"/>
      <c r="E31" s="490"/>
      <c r="F31" s="490"/>
      <c r="G31" s="490"/>
      <c r="H31" s="490"/>
      <c r="I31" s="490"/>
      <c r="J31" s="466"/>
    </row>
    <row r="32" ht="15.5" spans="1:10">
      <c r="A32" s="515">
        <v>3111307</v>
      </c>
      <c r="B32" s="418" t="s">
        <v>755</v>
      </c>
      <c r="C32" s="419">
        <v>707756.756</v>
      </c>
      <c r="D32" s="419">
        <v>0</v>
      </c>
      <c r="E32" s="419">
        <f>C32+D32</f>
        <v>707756.756</v>
      </c>
      <c r="F32" s="419">
        <v>0</v>
      </c>
      <c r="G32" s="419">
        <v>0</v>
      </c>
      <c r="H32" s="419">
        <v>0</v>
      </c>
      <c r="I32" s="419">
        <f>E32+F32+G32-H32</f>
        <v>707756.756</v>
      </c>
      <c r="J32" s="466">
        <v>10</v>
      </c>
    </row>
    <row r="33" ht="15.5" spans="1:10">
      <c r="A33" s="515">
        <v>3111309</v>
      </c>
      <c r="B33" s="522" t="s">
        <v>222</v>
      </c>
      <c r="C33" s="419">
        <v>3136958.001</v>
      </c>
      <c r="D33" s="419">
        <v>0</v>
      </c>
      <c r="E33" s="419">
        <f t="shared" ref="E33:E35" si="5">C33+D33</f>
        <v>3136958.001</v>
      </c>
      <c r="F33" s="419">
        <v>0</v>
      </c>
      <c r="G33" s="419">
        <v>0</v>
      </c>
      <c r="H33" s="419">
        <v>0</v>
      </c>
      <c r="I33" s="419">
        <f t="shared" ref="I33:I35" si="6">E33+F33+G33-H33</f>
        <v>3136958.001</v>
      </c>
      <c r="J33" s="466">
        <v>30</v>
      </c>
    </row>
    <row r="34" ht="15.5" spans="1:10">
      <c r="A34" s="515">
        <v>3112214</v>
      </c>
      <c r="B34" s="522" t="s">
        <v>756</v>
      </c>
      <c r="C34" s="419">
        <v>1571822.14</v>
      </c>
      <c r="D34" s="419">
        <v>0</v>
      </c>
      <c r="E34" s="419">
        <f t="shared" si="5"/>
        <v>1571822.14</v>
      </c>
      <c r="F34" s="419">
        <v>0</v>
      </c>
      <c r="G34" s="419">
        <v>0</v>
      </c>
      <c r="H34" s="419">
        <v>0</v>
      </c>
      <c r="I34" s="419">
        <f t="shared" si="6"/>
        <v>1571822.14</v>
      </c>
      <c r="J34" s="466">
        <v>10</v>
      </c>
    </row>
    <row r="35" ht="15.5" spans="1:10">
      <c r="A35" s="516">
        <v>3111311</v>
      </c>
      <c r="B35" s="421" t="s">
        <v>757</v>
      </c>
      <c r="C35" s="419">
        <v>257074.461</v>
      </c>
      <c r="D35" s="419">
        <v>0</v>
      </c>
      <c r="E35" s="419">
        <f t="shared" si="5"/>
        <v>257074.461</v>
      </c>
      <c r="F35" s="428">
        <v>0</v>
      </c>
      <c r="G35" s="428">
        <v>0</v>
      </c>
      <c r="H35" s="428">
        <v>0</v>
      </c>
      <c r="I35" s="419">
        <f t="shared" si="6"/>
        <v>257074.461</v>
      </c>
      <c r="J35" s="472">
        <v>30</v>
      </c>
    </row>
    <row r="36" ht="15.5" spans="1:10">
      <c r="A36" s="519"/>
      <c r="B36" s="492" t="s">
        <v>750</v>
      </c>
      <c r="C36" s="487">
        <f>SUM(C32:C35)</f>
        <v>5673611.358</v>
      </c>
      <c r="D36" s="487">
        <f t="shared" ref="D36:I36" si="7">SUM(D32:D35)</f>
        <v>0</v>
      </c>
      <c r="E36" s="487">
        <f t="shared" si="7"/>
        <v>5673611.358</v>
      </c>
      <c r="F36" s="487">
        <f t="shared" si="7"/>
        <v>0</v>
      </c>
      <c r="G36" s="487">
        <f t="shared" si="7"/>
        <v>0</v>
      </c>
      <c r="H36" s="487">
        <f t="shared" si="7"/>
        <v>0</v>
      </c>
      <c r="I36" s="487">
        <f t="shared" si="7"/>
        <v>5673611.358</v>
      </c>
      <c r="J36" s="507"/>
    </row>
    <row r="37" ht="15.5" spans="1:10">
      <c r="A37" s="518"/>
      <c r="B37" s="488"/>
      <c r="C37" s="520"/>
      <c r="D37" s="520"/>
      <c r="E37" s="520"/>
      <c r="F37" s="520"/>
      <c r="G37" s="520"/>
      <c r="H37" s="520"/>
      <c r="I37" s="520"/>
      <c r="J37" s="508"/>
    </row>
    <row r="38" ht="15.5" spans="1:10">
      <c r="A38" s="515"/>
      <c r="B38" s="485" t="s">
        <v>758</v>
      </c>
      <c r="C38" s="490"/>
      <c r="D38" s="490"/>
      <c r="E38" s="490"/>
      <c r="F38" s="490"/>
      <c r="G38" s="490"/>
      <c r="H38" s="490"/>
      <c r="I38" s="490"/>
      <c r="J38" s="466"/>
    </row>
    <row r="39" ht="15.5" spans="1:10">
      <c r="A39" s="515">
        <v>3112101</v>
      </c>
      <c r="B39" s="418" t="s">
        <v>759</v>
      </c>
      <c r="C39" s="419">
        <v>127492.085714286</v>
      </c>
      <c r="D39" s="419">
        <v>0</v>
      </c>
      <c r="E39" s="419">
        <f>C39+D39</f>
        <v>127492.085714286</v>
      </c>
      <c r="F39" s="419">
        <v>0</v>
      </c>
      <c r="G39" s="419">
        <v>0</v>
      </c>
      <c r="H39" s="419">
        <v>0</v>
      </c>
      <c r="I39" s="419">
        <f>E39+F39+G39-H39</f>
        <v>127492.085714286</v>
      </c>
      <c r="J39" s="466">
        <v>7</v>
      </c>
    </row>
    <row r="40" ht="15.5" spans="1:10">
      <c r="A40" s="515">
        <v>3112101</v>
      </c>
      <c r="B40" s="418" t="s">
        <v>760</v>
      </c>
      <c r="C40" s="419">
        <v>92524.2457142857</v>
      </c>
      <c r="D40" s="419">
        <v>0</v>
      </c>
      <c r="E40" s="419">
        <f t="shared" ref="E40:E42" si="8">C40+D40</f>
        <v>92524.2457142857</v>
      </c>
      <c r="F40" s="419">
        <v>0</v>
      </c>
      <c r="G40" s="419">
        <v>0</v>
      </c>
      <c r="H40" s="419">
        <v>0</v>
      </c>
      <c r="I40" s="419">
        <f t="shared" ref="I40:I42" si="9">E40+F40+G40-H40</f>
        <v>92524.2457142857</v>
      </c>
      <c r="J40" s="466">
        <v>7</v>
      </c>
    </row>
    <row r="41" ht="15.5" spans="1:10">
      <c r="A41" s="516">
        <v>3112101</v>
      </c>
      <c r="B41" s="421" t="s">
        <v>761</v>
      </c>
      <c r="C41" s="419">
        <v>91727.517</v>
      </c>
      <c r="D41" s="419">
        <v>0</v>
      </c>
      <c r="E41" s="419">
        <f t="shared" si="8"/>
        <v>91727.517</v>
      </c>
      <c r="F41" s="419">
        <v>0</v>
      </c>
      <c r="G41" s="419">
        <v>0</v>
      </c>
      <c r="H41" s="419">
        <v>0</v>
      </c>
      <c r="I41" s="419">
        <f t="shared" si="9"/>
        <v>91727.517</v>
      </c>
      <c r="J41" s="472">
        <v>10</v>
      </c>
    </row>
    <row r="42" ht="15.5" spans="1:10">
      <c r="A42" s="523">
        <v>3112101</v>
      </c>
      <c r="B42" s="524" t="s">
        <v>762</v>
      </c>
      <c r="C42" s="419">
        <v>6941271.753</v>
      </c>
      <c r="D42" s="419">
        <v>0</v>
      </c>
      <c r="E42" s="419">
        <f t="shared" si="8"/>
        <v>6941271.753</v>
      </c>
      <c r="F42" s="419">
        <v>0</v>
      </c>
      <c r="G42" s="419">
        <v>0</v>
      </c>
      <c r="H42" s="419">
        <v>0</v>
      </c>
      <c r="I42" s="419">
        <f t="shared" si="9"/>
        <v>6941271.753</v>
      </c>
      <c r="J42" s="472">
        <v>10</v>
      </c>
    </row>
    <row r="43" ht="15.5" spans="1:10">
      <c r="A43" s="517"/>
      <c r="B43" s="492" t="s">
        <v>750</v>
      </c>
      <c r="C43" s="487">
        <f>SUM(C39:C42)</f>
        <v>7253015.60142857</v>
      </c>
      <c r="D43" s="487">
        <f t="shared" ref="D43:I43" si="10">SUM(D39:D42)</f>
        <v>0</v>
      </c>
      <c r="E43" s="487">
        <f t="shared" si="10"/>
        <v>7253015.60142857</v>
      </c>
      <c r="F43" s="487">
        <f t="shared" si="10"/>
        <v>0</v>
      </c>
      <c r="G43" s="487">
        <f t="shared" si="10"/>
        <v>0</v>
      </c>
      <c r="H43" s="487">
        <f t="shared" si="10"/>
        <v>0</v>
      </c>
      <c r="I43" s="487">
        <f t="shared" si="10"/>
        <v>7253015.60142857</v>
      </c>
      <c r="J43" s="509"/>
    </row>
    <row r="44" ht="15.5" spans="1:10">
      <c r="A44" s="516"/>
      <c r="B44" s="525"/>
      <c r="C44" s="525"/>
      <c r="D44" s="525"/>
      <c r="E44" s="525"/>
      <c r="F44" s="525"/>
      <c r="G44" s="525"/>
      <c r="H44" s="525"/>
      <c r="I44" s="525"/>
      <c r="J44" s="474"/>
    </row>
    <row r="45" ht="16.25" spans="1:12">
      <c r="A45" s="526"/>
      <c r="B45" s="476" t="s">
        <v>763</v>
      </c>
      <c r="C45" s="496">
        <f>C43+C36+C28+C24+C19+C8</f>
        <v>64426454.7219524</v>
      </c>
      <c r="D45" s="496">
        <f t="shared" ref="D45:I45" si="11">D43+D36+D28+D24+D19+D8</f>
        <v>0</v>
      </c>
      <c r="E45" s="496">
        <f t="shared" si="11"/>
        <v>64426454.7219524</v>
      </c>
      <c r="F45" s="496">
        <f t="shared" si="11"/>
        <v>0</v>
      </c>
      <c r="G45" s="496">
        <f t="shared" si="11"/>
        <v>199754.04</v>
      </c>
      <c r="H45" s="496">
        <f t="shared" si="11"/>
        <v>0</v>
      </c>
      <c r="I45" s="496">
        <f t="shared" si="11"/>
        <v>64626208.7619524</v>
      </c>
      <c r="J45" s="511"/>
      <c r="L45">
        <v>199754.04</v>
      </c>
    </row>
    <row r="46" ht="16.25" spans="1:10">
      <c r="A46" s="518"/>
      <c r="B46" s="497"/>
      <c r="C46" s="498"/>
      <c r="D46" s="498"/>
      <c r="E46" s="498"/>
      <c r="F46" s="498"/>
      <c r="G46" s="498"/>
      <c r="H46" s="498"/>
      <c r="I46" s="498"/>
      <c r="J46" s="508"/>
    </row>
    <row r="47" ht="15.5" spans="1:10">
      <c r="A47" s="527"/>
      <c r="B47" s="481"/>
      <c r="C47" s="482" t="s">
        <v>764</v>
      </c>
      <c r="D47" s="482" t="s">
        <v>765</v>
      </c>
      <c r="E47" s="482" t="s">
        <v>766</v>
      </c>
      <c r="F47" s="482" t="s">
        <v>767</v>
      </c>
      <c r="G47" s="482" t="s">
        <v>768</v>
      </c>
      <c r="H47" s="482" t="s">
        <v>769</v>
      </c>
      <c r="I47" s="482" t="s">
        <v>770</v>
      </c>
      <c r="J47" s="482" t="s">
        <v>689</v>
      </c>
    </row>
    <row r="48" ht="15.5" spans="1:10">
      <c r="A48" s="527"/>
      <c r="B48" s="481"/>
      <c r="C48" s="482" t="s">
        <v>771</v>
      </c>
      <c r="D48" s="482" t="s">
        <v>772</v>
      </c>
      <c r="E48" s="482" t="s">
        <v>773</v>
      </c>
      <c r="F48" s="482" t="s">
        <v>774</v>
      </c>
      <c r="G48" s="482" t="s">
        <v>775</v>
      </c>
      <c r="H48" s="482" t="s">
        <v>729</v>
      </c>
      <c r="I48" s="482" t="s">
        <v>773</v>
      </c>
      <c r="J48" s="482" t="s">
        <v>776</v>
      </c>
    </row>
    <row r="49" ht="15.5" spans="1:10">
      <c r="A49" s="527"/>
      <c r="B49" s="481"/>
      <c r="C49" s="482" t="s">
        <v>777</v>
      </c>
      <c r="D49" s="482" t="s">
        <v>778</v>
      </c>
      <c r="E49" s="484">
        <v>45658</v>
      </c>
      <c r="F49" s="482"/>
      <c r="G49" s="482" t="s">
        <v>779</v>
      </c>
      <c r="H49" s="484">
        <v>45658</v>
      </c>
      <c r="I49" s="484">
        <v>46022</v>
      </c>
      <c r="J49" s="482" t="s">
        <v>780</v>
      </c>
    </row>
    <row r="50" ht="15.5" spans="1:10">
      <c r="A50" s="527"/>
      <c r="B50" s="481"/>
      <c r="C50" s="482" t="s">
        <v>781</v>
      </c>
      <c r="D50" s="482"/>
      <c r="E50" s="482" t="s">
        <v>782</v>
      </c>
      <c r="F50" s="482" t="s">
        <v>783</v>
      </c>
      <c r="G50" s="482"/>
      <c r="H50" s="482" t="s">
        <v>784</v>
      </c>
      <c r="I50" s="482" t="s">
        <v>785</v>
      </c>
      <c r="J50" s="482" t="s">
        <v>786</v>
      </c>
    </row>
    <row r="51" ht="15.5" spans="1:10">
      <c r="A51" s="527"/>
      <c r="B51" s="481"/>
      <c r="C51" s="482" t="s">
        <v>6</v>
      </c>
      <c r="D51" s="482"/>
      <c r="E51" s="482" t="s">
        <v>6</v>
      </c>
      <c r="F51" s="482" t="s">
        <v>6</v>
      </c>
      <c r="G51" s="482" t="s">
        <v>6</v>
      </c>
      <c r="H51" s="482" t="s">
        <v>6</v>
      </c>
      <c r="I51" s="482" t="s">
        <v>6</v>
      </c>
      <c r="J51" s="482" t="s">
        <v>6</v>
      </c>
    </row>
    <row r="52" ht="15.5" spans="1:10">
      <c r="A52" s="515">
        <v>3141101</v>
      </c>
      <c r="B52" s="490" t="s">
        <v>521</v>
      </c>
      <c r="C52" s="419">
        <v>0</v>
      </c>
      <c r="D52" s="419">
        <v>0</v>
      </c>
      <c r="E52" s="419">
        <f>C52+D52</f>
        <v>0</v>
      </c>
      <c r="F52" s="419">
        <v>0</v>
      </c>
      <c r="G52" s="419">
        <v>0</v>
      </c>
      <c r="H52" s="419">
        <f>E52+F52</f>
        <v>0</v>
      </c>
      <c r="I52" s="419">
        <f>C52+H52</f>
        <v>0</v>
      </c>
      <c r="J52" s="419"/>
    </row>
    <row r="53" ht="15.5" spans="1:10">
      <c r="A53" s="515"/>
      <c r="B53" s="485"/>
      <c r="C53" s="417"/>
      <c r="D53" s="417"/>
      <c r="E53" s="417"/>
      <c r="F53" s="417"/>
      <c r="G53" s="417"/>
      <c r="H53" s="417"/>
      <c r="I53" s="417"/>
      <c r="J53" s="466"/>
    </row>
    <row r="54" ht="15.5" spans="1:10">
      <c r="A54" s="515"/>
      <c r="B54" s="485" t="s">
        <v>741</v>
      </c>
      <c r="C54" s="417"/>
      <c r="D54" s="417"/>
      <c r="E54" s="417"/>
      <c r="F54" s="417"/>
      <c r="G54" s="417"/>
      <c r="H54" s="417"/>
      <c r="I54" s="417"/>
      <c r="J54" s="466"/>
    </row>
    <row r="55" ht="15.5" spans="1:10">
      <c r="A55" s="515">
        <v>3111103</v>
      </c>
      <c r="B55" s="418" t="s">
        <v>742</v>
      </c>
      <c r="C55" s="419">
        <v>36676.424</v>
      </c>
      <c r="D55" s="419">
        <v>0</v>
      </c>
      <c r="E55" s="419">
        <v>0</v>
      </c>
      <c r="F55" s="419">
        <v>0</v>
      </c>
      <c r="G55" s="419">
        <v>0</v>
      </c>
      <c r="H55" s="419">
        <f>E55+F55</f>
        <v>0</v>
      </c>
      <c r="I55" s="419">
        <f>C55+H55</f>
        <v>36676.424</v>
      </c>
      <c r="J55" s="419"/>
    </row>
    <row r="56" ht="15.5" spans="1:10">
      <c r="A56" s="515">
        <v>3111202</v>
      </c>
      <c r="B56" s="418" t="s">
        <v>743</v>
      </c>
      <c r="C56" s="419">
        <v>70477.254</v>
      </c>
      <c r="D56" s="419">
        <v>0</v>
      </c>
      <c r="E56" s="419">
        <v>0</v>
      </c>
      <c r="F56" s="419">
        <v>0</v>
      </c>
      <c r="G56" s="419">
        <v>0</v>
      </c>
      <c r="H56" s="419">
        <f t="shared" ref="H56:H62" si="12">E56+F56</f>
        <v>0</v>
      </c>
      <c r="I56" s="419">
        <f t="shared" ref="I56:I62" si="13">C56+H56</f>
        <v>70477.254</v>
      </c>
      <c r="J56" s="419"/>
    </row>
    <row r="57" ht="15.5" spans="1:10">
      <c r="A57" s="515">
        <v>3111204</v>
      </c>
      <c r="B57" s="418" t="s">
        <v>744</v>
      </c>
      <c r="C57" s="419">
        <v>144000</v>
      </c>
      <c r="D57" s="419">
        <v>0</v>
      </c>
      <c r="E57" s="419">
        <v>0</v>
      </c>
      <c r="F57" s="419">
        <v>0</v>
      </c>
      <c r="G57" s="419">
        <v>0</v>
      </c>
      <c r="H57" s="419">
        <f t="shared" si="12"/>
        <v>0</v>
      </c>
      <c r="I57" s="419">
        <f t="shared" si="13"/>
        <v>144000</v>
      </c>
      <c r="J57" s="419"/>
    </row>
    <row r="58" ht="15.5" spans="1:10">
      <c r="A58" s="515">
        <v>3111205</v>
      </c>
      <c r="B58" s="418" t="s">
        <v>745</v>
      </c>
      <c r="C58" s="419">
        <v>113760</v>
      </c>
      <c r="D58" s="419">
        <v>0</v>
      </c>
      <c r="E58" s="419">
        <v>0</v>
      </c>
      <c r="F58" s="419">
        <v>0</v>
      </c>
      <c r="G58" s="419">
        <v>0</v>
      </c>
      <c r="H58" s="419">
        <f t="shared" si="12"/>
        <v>0</v>
      </c>
      <c r="I58" s="419">
        <f t="shared" si="13"/>
        <v>113760</v>
      </c>
      <c r="J58" s="419"/>
    </row>
    <row r="59" ht="15.5" spans="1:10">
      <c r="A59" s="515">
        <v>3111206</v>
      </c>
      <c r="B59" s="418" t="s">
        <v>746</v>
      </c>
      <c r="C59" s="419">
        <v>17280</v>
      </c>
      <c r="D59" s="419">
        <v>0</v>
      </c>
      <c r="E59" s="419">
        <v>0</v>
      </c>
      <c r="F59" s="419">
        <v>0</v>
      </c>
      <c r="G59" s="419">
        <v>0</v>
      </c>
      <c r="H59" s="419">
        <f t="shared" si="12"/>
        <v>0</v>
      </c>
      <c r="I59" s="419">
        <f t="shared" si="13"/>
        <v>17280</v>
      </c>
      <c r="J59" s="419"/>
    </row>
    <row r="60" ht="15.5" spans="1:10">
      <c r="A60" s="515">
        <v>3111209</v>
      </c>
      <c r="B60" s="418" t="s">
        <v>747</v>
      </c>
      <c r="C60" s="419">
        <v>13500</v>
      </c>
      <c r="D60" s="419">
        <v>0</v>
      </c>
      <c r="E60" s="419">
        <v>0</v>
      </c>
      <c r="F60" s="419">
        <v>0</v>
      </c>
      <c r="G60" s="419">
        <v>0</v>
      </c>
      <c r="H60" s="419">
        <f t="shared" si="12"/>
        <v>0</v>
      </c>
      <c r="I60" s="419">
        <f t="shared" si="13"/>
        <v>13500</v>
      </c>
      <c r="J60" s="419"/>
    </row>
    <row r="61" ht="15.5" spans="1:10">
      <c r="A61" s="515">
        <v>3111215</v>
      </c>
      <c r="B61" s="418" t="s">
        <v>748</v>
      </c>
      <c r="C61" s="419">
        <v>90000</v>
      </c>
      <c r="D61" s="419">
        <v>0</v>
      </c>
      <c r="E61" s="419">
        <v>0</v>
      </c>
      <c r="F61" s="419">
        <v>0</v>
      </c>
      <c r="G61" s="419">
        <v>0</v>
      </c>
      <c r="H61" s="419">
        <f t="shared" si="12"/>
        <v>0</v>
      </c>
      <c r="I61" s="419">
        <f t="shared" si="13"/>
        <v>90000</v>
      </c>
      <c r="J61" s="419"/>
    </row>
    <row r="62" ht="15.5" spans="1:10">
      <c r="A62" s="516">
        <v>3111305</v>
      </c>
      <c r="B62" s="421" t="s">
        <v>749</v>
      </c>
      <c r="C62" s="419">
        <v>223139.066666667</v>
      </c>
      <c r="D62" s="419">
        <v>0</v>
      </c>
      <c r="E62" s="419">
        <v>0</v>
      </c>
      <c r="F62" s="419">
        <v>0</v>
      </c>
      <c r="G62" s="419">
        <v>0</v>
      </c>
      <c r="H62" s="419">
        <f t="shared" si="12"/>
        <v>0</v>
      </c>
      <c r="I62" s="419">
        <f t="shared" si="13"/>
        <v>223139.066666667</v>
      </c>
      <c r="J62" s="428"/>
    </row>
    <row r="63" ht="15.5" spans="1:10">
      <c r="A63" s="519"/>
      <c r="B63" s="492" t="s">
        <v>750</v>
      </c>
      <c r="C63" s="487">
        <f>SUM(C55:C62)</f>
        <v>708832.744666667</v>
      </c>
      <c r="D63" s="487">
        <f t="shared" ref="D63:I63" si="14">SUM(D55:D62)</f>
        <v>0</v>
      </c>
      <c r="E63" s="487">
        <f t="shared" si="14"/>
        <v>0</v>
      </c>
      <c r="F63" s="487">
        <f t="shared" si="14"/>
        <v>0</v>
      </c>
      <c r="G63" s="487">
        <f t="shared" si="14"/>
        <v>0</v>
      </c>
      <c r="H63" s="487">
        <f t="shared" si="14"/>
        <v>0</v>
      </c>
      <c r="I63" s="487">
        <f t="shared" si="14"/>
        <v>708832.744666667</v>
      </c>
      <c r="J63" s="493"/>
    </row>
    <row r="64" ht="15.5" spans="1:10">
      <c r="A64" s="518"/>
      <c r="B64" s="489"/>
      <c r="C64" s="425"/>
      <c r="D64" s="425"/>
      <c r="E64" s="425"/>
      <c r="F64" s="425"/>
      <c r="G64" s="425"/>
      <c r="H64" s="425"/>
      <c r="I64" s="425"/>
      <c r="J64" s="508"/>
    </row>
    <row r="65" ht="15.5" spans="1:10">
      <c r="A65" s="515"/>
      <c r="B65" s="485" t="s">
        <v>751</v>
      </c>
      <c r="C65" s="417"/>
      <c r="D65" s="417"/>
      <c r="E65" s="417"/>
      <c r="F65" s="417"/>
      <c r="G65" s="417"/>
      <c r="H65" s="417"/>
      <c r="I65" s="417"/>
      <c r="J65" s="466"/>
    </row>
    <row r="66" ht="15.5" spans="1:10">
      <c r="A66" s="515">
        <v>3112211</v>
      </c>
      <c r="B66" s="418" t="s">
        <v>165</v>
      </c>
      <c r="C66" s="419">
        <v>5561.8</v>
      </c>
      <c r="D66" s="419">
        <v>0</v>
      </c>
      <c r="E66" s="419">
        <v>0</v>
      </c>
      <c r="F66" s="419">
        <v>0</v>
      </c>
      <c r="G66" s="419">
        <v>0</v>
      </c>
      <c r="H66" s="419">
        <f t="shared" ref="H66:H67" si="15">E66+F66</f>
        <v>0</v>
      </c>
      <c r="I66" s="419">
        <f t="shared" ref="I66:I67" si="16">C66+H66</f>
        <v>5561.8</v>
      </c>
      <c r="J66" s="466"/>
    </row>
    <row r="67" ht="15.5" spans="1:10">
      <c r="A67" s="516">
        <v>3113108</v>
      </c>
      <c r="B67" s="421" t="s">
        <v>752</v>
      </c>
      <c r="C67" s="419">
        <v>63214.2857142857</v>
      </c>
      <c r="D67" s="419">
        <v>0</v>
      </c>
      <c r="E67" s="419">
        <v>0</v>
      </c>
      <c r="F67" s="419">
        <v>0</v>
      </c>
      <c r="G67" s="419">
        <v>0</v>
      </c>
      <c r="H67" s="419">
        <f t="shared" si="15"/>
        <v>0</v>
      </c>
      <c r="I67" s="419">
        <f t="shared" si="16"/>
        <v>63214.2857142857</v>
      </c>
      <c r="J67" s="472"/>
    </row>
    <row r="68" ht="15.5" spans="1:10">
      <c r="A68" s="519"/>
      <c r="B68" s="492" t="s">
        <v>750</v>
      </c>
      <c r="C68" s="487">
        <f>SUM(C66:C67)</f>
        <v>68776.0857142857</v>
      </c>
      <c r="D68" s="487">
        <f t="shared" ref="D68:I68" si="17">SUM(D66:D67)</f>
        <v>0</v>
      </c>
      <c r="E68" s="487">
        <f t="shared" si="17"/>
        <v>0</v>
      </c>
      <c r="F68" s="487">
        <f t="shared" si="17"/>
        <v>0</v>
      </c>
      <c r="G68" s="487">
        <f t="shared" si="17"/>
        <v>0</v>
      </c>
      <c r="H68" s="487">
        <f t="shared" si="17"/>
        <v>0</v>
      </c>
      <c r="I68" s="487">
        <f t="shared" si="17"/>
        <v>68776.0857142857</v>
      </c>
      <c r="J68" s="507"/>
    </row>
    <row r="69" ht="15.5" spans="1:10">
      <c r="A69" s="518"/>
      <c r="B69" s="489"/>
      <c r="C69" s="425"/>
      <c r="D69" s="425"/>
      <c r="E69" s="425"/>
      <c r="F69" s="425"/>
      <c r="G69" s="425"/>
      <c r="H69" s="425"/>
      <c r="I69" s="425"/>
      <c r="J69" s="508"/>
    </row>
    <row r="70" ht="15.5" spans="1:10">
      <c r="A70" s="515"/>
      <c r="B70" s="485" t="s">
        <v>753</v>
      </c>
      <c r="C70" s="417"/>
      <c r="D70" s="417"/>
      <c r="E70" s="417"/>
      <c r="F70" s="417"/>
      <c r="G70" s="417"/>
      <c r="H70" s="417"/>
      <c r="I70" s="417"/>
      <c r="J70" s="466"/>
    </row>
    <row r="71" ht="15.5" spans="1:10">
      <c r="A71" s="516">
        <v>3112208</v>
      </c>
      <c r="B71" s="421" t="s">
        <v>164</v>
      </c>
      <c r="C71" s="419">
        <v>5035.618</v>
      </c>
      <c r="D71" s="419">
        <v>0</v>
      </c>
      <c r="E71" s="419">
        <v>0</v>
      </c>
      <c r="F71" s="419">
        <v>0</v>
      </c>
      <c r="G71" s="419">
        <v>0</v>
      </c>
      <c r="H71" s="419">
        <f t="shared" ref="H71" si="18">E71+F71</f>
        <v>0</v>
      </c>
      <c r="I71" s="419">
        <f t="shared" ref="I71" si="19">C71+H71</f>
        <v>5035.618</v>
      </c>
      <c r="J71" s="472"/>
    </row>
    <row r="72" ht="15.5" spans="1:10">
      <c r="A72" s="519"/>
      <c r="B72" s="492" t="s">
        <v>750</v>
      </c>
      <c r="C72" s="487">
        <f>SUM(C71)</f>
        <v>5035.618</v>
      </c>
      <c r="D72" s="487">
        <f t="shared" ref="D72:I72" si="20">SUM(D71)</f>
        <v>0</v>
      </c>
      <c r="E72" s="487">
        <f t="shared" si="20"/>
        <v>0</v>
      </c>
      <c r="F72" s="487">
        <f t="shared" si="20"/>
        <v>0</v>
      </c>
      <c r="G72" s="487">
        <f t="shared" si="20"/>
        <v>0</v>
      </c>
      <c r="H72" s="487">
        <f t="shared" si="20"/>
        <v>0</v>
      </c>
      <c r="I72" s="487">
        <f t="shared" si="20"/>
        <v>5035.618</v>
      </c>
      <c r="J72" s="507"/>
    </row>
    <row r="73" ht="15.5" spans="1:10">
      <c r="A73" s="515"/>
      <c r="B73" s="521"/>
      <c r="C73" s="417"/>
      <c r="D73" s="417"/>
      <c r="E73" s="417"/>
      <c r="F73" s="417"/>
      <c r="G73" s="417"/>
      <c r="H73" s="417"/>
      <c r="I73" s="417"/>
      <c r="J73" s="466"/>
    </row>
    <row r="74" ht="15.5" spans="1:10">
      <c r="A74" s="515"/>
      <c r="B74" s="485" t="s">
        <v>754</v>
      </c>
      <c r="C74" s="417"/>
      <c r="D74" s="417"/>
      <c r="E74" s="417"/>
      <c r="F74" s="417"/>
      <c r="G74" s="417"/>
      <c r="H74" s="417"/>
      <c r="I74" s="417"/>
      <c r="J74" s="466"/>
    </row>
    <row r="75" ht="15.5" spans="1:10">
      <c r="A75" s="515">
        <v>3111307</v>
      </c>
      <c r="B75" s="522" t="s">
        <v>755</v>
      </c>
      <c r="C75" s="419">
        <v>101108.108</v>
      </c>
      <c r="D75" s="419">
        <v>0</v>
      </c>
      <c r="E75" s="419">
        <v>0</v>
      </c>
      <c r="F75" s="419">
        <v>0</v>
      </c>
      <c r="G75" s="419">
        <v>0</v>
      </c>
      <c r="H75" s="419">
        <f t="shared" ref="H75:H78" si="21">E75+F75</f>
        <v>0</v>
      </c>
      <c r="I75" s="419">
        <f t="shared" ref="I75:I78" si="22">C75+H75</f>
        <v>101108.108</v>
      </c>
      <c r="J75" s="466"/>
    </row>
    <row r="76" ht="15.5" spans="1:10">
      <c r="A76" s="515">
        <v>3111309</v>
      </c>
      <c r="B76" s="522" t="s">
        <v>222</v>
      </c>
      <c r="C76" s="419">
        <v>116183.629666667</v>
      </c>
      <c r="D76" s="419">
        <v>0</v>
      </c>
      <c r="E76" s="419">
        <v>0</v>
      </c>
      <c r="F76" s="419">
        <v>0</v>
      </c>
      <c r="G76" s="419">
        <v>0</v>
      </c>
      <c r="H76" s="419">
        <f t="shared" si="21"/>
        <v>0</v>
      </c>
      <c r="I76" s="419">
        <f t="shared" si="22"/>
        <v>116183.629666667</v>
      </c>
      <c r="J76" s="466"/>
    </row>
    <row r="77" ht="15.5" spans="1:10">
      <c r="A77" s="515">
        <v>3112214</v>
      </c>
      <c r="B77" s="522" t="s">
        <v>756</v>
      </c>
      <c r="C77" s="419">
        <v>224546.02</v>
      </c>
      <c r="D77" s="419">
        <v>0</v>
      </c>
      <c r="E77" s="419">
        <v>0</v>
      </c>
      <c r="F77" s="419">
        <v>0</v>
      </c>
      <c r="G77" s="419">
        <v>0</v>
      </c>
      <c r="H77" s="419">
        <f t="shared" si="21"/>
        <v>0</v>
      </c>
      <c r="I77" s="419">
        <f t="shared" si="22"/>
        <v>224546.02</v>
      </c>
      <c r="J77" s="466"/>
    </row>
    <row r="78" ht="15.5" spans="1:10">
      <c r="A78" s="516">
        <v>3111311</v>
      </c>
      <c r="B78" s="528" t="s">
        <v>757</v>
      </c>
      <c r="C78" s="419">
        <v>9521.27633333334</v>
      </c>
      <c r="D78" s="419">
        <v>0</v>
      </c>
      <c r="E78" s="419">
        <v>0</v>
      </c>
      <c r="F78" s="419">
        <v>0</v>
      </c>
      <c r="G78" s="419">
        <v>0</v>
      </c>
      <c r="H78" s="419">
        <f t="shared" si="21"/>
        <v>0</v>
      </c>
      <c r="I78" s="419">
        <f t="shared" si="22"/>
        <v>9521.27633333334</v>
      </c>
      <c r="J78" s="472"/>
    </row>
    <row r="79" ht="15.5" spans="1:10">
      <c r="A79" s="519"/>
      <c r="B79" s="492" t="s">
        <v>750</v>
      </c>
      <c r="C79" s="487">
        <f>SUM(C75:C78)</f>
        <v>451359.034</v>
      </c>
      <c r="D79" s="487">
        <f t="shared" ref="D79:I79" si="23">SUM(D75:D78)</f>
        <v>0</v>
      </c>
      <c r="E79" s="487">
        <f t="shared" si="23"/>
        <v>0</v>
      </c>
      <c r="F79" s="487">
        <f t="shared" si="23"/>
        <v>0</v>
      </c>
      <c r="G79" s="487">
        <f t="shared" si="23"/>
        <v>0</v>
      </c>
      <c r="H79" s="487">
        <f t="shared" si="23"/>
        <v>0</v>
      </c>
      <c r="I79" s="487">
        <f t="shared" si="23"/>
        <v>451359.034</v>
      </c>
      <c r="J79" s="507"/>
    </row>
    <row r="80" ht="15.5" spans="1:10">
      <c r="A80" s="518"/>
      <c r="B80" s="488"/>
      <c r="C80" s="425"/>
      <c r="D80" s="425"/>
      <c r="E80" s="425"/>
      <c r="F80" s="425"/>
      <c r="G80" s="425"/>
      <c r="H80" s="425"/>
      <c r="I80" s="425"/>
      <c r="J80" s="508"/>
    </row>
    <row r="81" ht="15.5" spans="1:10">
      <c r="A81" s="515"/>
      <c r="B81" s="485" t="s">
        <v>758</v>
      </c>
      <c r="C81" s="417"/>
      <c r="D81" s="417"/>
      <c r="E81" s="417"/>
      <c r="F81" s="417"/>
      <c r="G81" s="417"/>
      <c r="H81" s="417"/>
      <c r="I81" s="417"/>
      <c r="J81" s="466"/>
    </row>
    <row r="82" ht="15.5" spans="1:10">
      <c r="A82" s="515">
        <v>3112101</v>
      </c>
      <c r="B82" s="522" t="s">
        <v>759</v>
      </c>
      <c r="C82" s="419">
        <v>31873.0214285714</v>
      </c>
      <c r="D82" s="419">
        <v>0</v>
      </c>
      <c r="E82" s="419">
        <v>0</v>
      </c>
      <c r="F82" s="419">
        <v>0</v>
      </c>
      <c r="G82" s="419">
        <v>0</v>
      </c>
      <c r="H82" s="419">
        <f t="shared" ref="H82:H85" si="24">E82+F82</f>
        <v>0</v>
      </c>
      <c r="I82" s="419">
        <f t="shared" ref="I82:I85" si="25">C82+H82</f>
        <v>31873.0214285714</v>
      </c>
      <c r="J82" s="466"/>
    </row>
    <row r="83" ht="15.5" spans="1:10">
      <c r="A83" s="515">
        <v>3112101</v>
      </c>
      <c r="B83" s="522" t="s">
        <v>760</v>
      </c>
      <c r="C83" s="419">
        <v>23131.0614285714</v>
      </c>
      <c r="D83" s="419">
        <v>0</v>
      </c>
      <c r="E83" s="419">
        <v>0</v>
      </c>
      <c r="F83" s="419">
        <v>0</v>
      </c>
      <c r="G83" s="419">
        <v>0</v>
      </c>
      <c r="H83" s="419">
        <f t="shared" si="24"/>
        <v>0</v>
      </c>
      <c r="I83" s="419">
        <f t="shared" si="25"/>
        <v>23131.0614285714</v>
      </c>
      <c r="J83" s="466"/>
    </row>
    <row r="84" ht="15.5" spans="1:10">
      <c r="A84" s="516">
        <v>3112101</v>
      </c>
      <c r="B84" s="528" t="s">
        <v>761</v>
      </c>
      <c r="C84" s="419">
        <v>13103.931</v>
      </c>
      <c r="D84" s="419">
        <v>0</v>
      </c>
      <c r="E84" s="419">
        <v>0</v>
      </c>
      <c r="F84" s="419">
        <v>0</v>
      </c>
      <c r="G84" s="419">
        <v>0</v>
      </c>
      <c r="H84" s="419">
        <f t="shared" si="24"/>
        <v>0</v>
      </c>
      <c r="I84" s="419">
        <f t="shared" si="25"/>
        <v>13103.931</v>
      </c>
      <c r="J84" s="472"/>
    </row>
    <row r="85" ht="15.5" spans="1:10">
      <c r="A85" s="523">
        <v>3112101</v>
      </c>
      <c r="B85" s="524" t="s">
        <v>762</v>
      </c>
      <c r="C85" s="419">
        <v>800210.137</v>
      </c>
      <c r="D85" s="419">
        <v>0</v>
      </c>
      <c r="E85" s="419">
        <v>0</v>
      </c>
      <c r="F85" s="419">
        <v>0</v>
      </c>
      <c r="G85" s="419">
        <v>0</v>
      </c>
      <c r="H85" s="419">
        <f t="shared" si="24"/>
        <v>0</v>
      </c>
      <c r="I85" s="419">
        <f t="shared" si="25"/>
        <v>800210.137</v>
      </c>
      <c r="J85" s="510"/>
    </row>
    <row r="86" ht="15.5" spans="1:10">
      <c r="A86" s="519"/>
      <c r="B86" s="492" t="s">
        <v>750</v>
      </c>
      <c r="C86" s="487">
        <f>SUM(C82:C85)</f>
        <v>868318.150857143</v>
      </c>
      <c r="D86" s="487">
        <f t="shared" ref="D86:I86" si="26">SUM(D82:D85)</f>
        <v>0</v>
      </c>
      <c r="E86" s="487">
        <f t="shared" si="26"/>
        <v>0</v>
      </c>
      <c r="F86" s="487">
        <f t="shared" si="26"/>
        <v>0</v>
      </c>
      <c r="G86" s="487">
        <f t="shared" si="26"/>
        <v>0</v>
      </c>
      <c r="H86" s="487">
        <f t="shared" si="26"/>
        <v>0</v>
      </c>
      <c r="I86" s="487">
        <f t="shared" si="26"/>
        <v>868318.150857143</v>
      </c>
      <c r="J86" s="534"/>
    </row>
    <row r="87" ht="15.5" spans="1:10">
      <c r="A87" s="523"/>
      <c r="B87" s="495"/>
      <c r="C87" s="431"/>
      <c r="D87" s="431"/>
      <c r="E87" s="431"/>
      <c r="F87" s="431"/>
      <c r="G87" s="431"/>
      <c r="H87" s="431"/>
      <c r="I87" s="431"/>
      <c r="J87" s="510"/>
    </row>
    <row r="88" ht="16.25" spans="1:10">
      <c r="A88" s="526"/>
      <c r="B88" s="476" t="s">
        <v>763</v>
      </c>
      <c r="C88" s="496">
        <f>C86+C79+C72+C68+C63+C52</f>
        <v>2102321.6332381</v>
      </c>
      <c r="D88" s="496">
        <f t="shared" ref="D88:I88" si="27">D86+D79+D72+D68+D63+D52</f>
        <v>0</v>
      </c>
      <c r="E88" s="496">
        <f t="shared" si="27"/>
        <v>0</v>
      </c>
      <c r="F88" s="496">
        <f t="shared" si="27"/>
        <v>0</v>
      </c>
      <c r="G88" s="496">
        <f t="shared" si="27"/>
        <v>0</v>
      </c>
      <c r="H88" s="496">
        <f t="shared" si="27"/>
        <v>0</v>
      </c>
      <c r="I88" s="496">
        <f t="shared" si="27"/>
        <v>2102321.6332381</v>
      </c>
      <c r="J88" s="535"/>
    </row>
    <row r="89" ht="16.25" spans="1:10">
      <c r="A89" s="518"/>
      <c r="B89" s="425"/>
      <c r="C89" s="425"/>
      <c r="D89" s="425"/>
      <c r="E89" s="425"/>
      <c r="F89" s="425"/>
      <c r="G89" s="425"/>
      <c r="H89" s="425"/>
      <c r="I89" s="425"/>
      <c r="J89" s="508"/>
    </row>
    <row r="90" ht="15.5" spans="1:10">
      <c r="A90" s="527"/>
      <c r="B90" s="529" t="s">
        <v>787</v>
      </c>
      <c r="C90" s="530"/>
      <c r="D90" s="530"/>
      <c r="E90" s="530"/>
      <c r="F90" s="530"/>
      <c r="G90" s="530"/>
      <c r="H90" s="530"/>
      <c r="I90" s="530"/>
      <c r="J90" s="536"/>
    </row>
    <row r="91" ht="15.5" spans="1:10">
      <c r="A91" s="515">
        <v>3141101</v>
      </c>
      <c r="B91" s="490" t="s">
        <v>521</v>
      </c>
      <c r="C91" s="419"/>
      <c r="D91" s="417"/>
      <c r="E91" s="417"/>
      <c r="F91" s="417"/>
      <c r="G91" s="417"/>
      <c r="H91" s="417"/>
      <c r="I91" s="419">
        <f>I8-I52</f>
        <v>36705600</v>
      </c>
      <c r="J91" s="466"/>
    </row>
    <row r="92" ht="15.5" spans="1:10">
      <c r="A92" s="515"/>
      <c r="B92" s="485"/>
      <c r="C92" s="417"/>
      <c r="D92" s="417"/>
      <c r="E92" s="417"/>
      <c r="F92" s="417"/>
      <c r="G92" s="417"/>
      <c r="H92" s="417"/>
      <c r="I92" s="417"/>
      <c r="J92" s="466"/>
    </row>
    <row r="93" ht="15.5" spans="1:10">
      <c r="A93" s="515"/>
      <c r="B93" s="485" t="s">
        <v>741</v>
      </c>
      <c r="C93" s="417"/>
      <c r="D93" s="417"/>
      <c r="E93" s="417"/>
      <c r="F93" s="417"/>
      <c r="G93" s="417"/>
      <c r="H93" s="417"/>
      <c r="I93" s="417"/>
      <c r="J93" s="466"/>
    </row>
    <row r="94" ht="15.5" spans="1:10">
      <c r="A94" s="515">
        <v>3111103</v>
      </c>
      <c r="B94" s="418" t="s">
        <v>742</v>
      </c>
      <c r="C94" s="417"/>
      <c r="D94" s="417"/>
      <c r="E94" s="417"/>
      <c r="F94" s="417"/>
      <c r="G94" s="417"/>
      <c r="H94" s="417"/>
      <c r="I94" s="419">
        <f t="shared" ref="I94:I101" si="28">I11-I55</f>
        <v>751866.692</v>
      </c>
      <c r="J94" s="466"/>
    </row>
    <row r="95" ht="15.5" spans="1:10">
      <c r="A95" s="515">
        <v>3111202</v>
      </c>
      <c r="B95" s="418" t="s">
        <v>743</v>
      </c>
      <c r="C95" s="417"/>
      <c r="D95" s="417"/>
      <c r="E95" s="417"/>
      <c r="F95" s="417"/>
      <c r="G95" s="417"/>
      <c r="H95" s="417"/>
      <c r="I95" s="419">
        <f t="shared" si="28"/>
        <v>1444783.707</v>
      </c>
      <c r="J95" s="466"/>
    </row>
    <row r="96" ht="15.5" spans="1:10">
      <c r="A96" s="515">
        <v>3111204</v>
      </c>
      <c r="B96" s="418" t="s">
        <v>744</v>
      </c>
      <c r="C96" s="417"/>
      <c r="D96" s="417"/>
      <c r="E96" s="417"/>
      <c r="F96" s="417"/>
      <c r="G96" s="417"/>
      <c r="H96" s="417"/>
      <c r="I96" s="419">
        <f t="shared" si="28"/>
        <v>2952000</v>
      </c>
      <c r="J96" s="466"/>
    </row>
    <row r="97" ht="15.5" spans="1:10">
      <c r="A97" s="515">
        <v>3111205</v>
      </c>
      <c r="B97" s="418" t="s">
        <v>745</v>
      </c>
      <c r="C97" s="417"/>
      <c r="D97" s="417"/>
      <c r="E97" s="417"/>
      <c r="F97" s="417"/>
      <c r="G97" s="417"/>
      <c r="H97" s="417"/>
      <c r="I97" s="419">
        <f t="shared" si="28"/>
        <v>2332080</v>
      </c>
      <c r="J97" s="466"/>
    </row>
    <row r="98" ht="15.5" spans="1:10">
      <c r="A98" s="515">
        <v>3111206</v>
      </c>
      <c r="B98" s="418" t="s">
        <v>746</v>
      </c>
      <c r="C98" s="417"/>
      <c r="D98" s="417"/>
      <c r="E98" s="417"/>
      <c r="F98" s="417"/>
      <c r="G98" s="417"/>
      <c r="H98" s="417"/>
      <c r="I98" s="419">
        <f t="shared" si="28"/>
        <v>354240</v>
      </c>
      <c r="J98" s="466"/>
    </row>
    <row r="99" ht="15.5" spans="1:10">
      <c r="A99" s="515">
        <v>3111209</v>
      </c>
      <c r="B99" s="418" t="s">
        <v>747</v>
      </c>
      <c r="C99" s="417"/>
      <c r="D99" s="417"/>
      <c r="E99" s="417"/>
      <c r="F99" s="417"/>
      <c r="G99" s="417"/>
      <c r="H99" s="417"/>
      <c r="I99" s="419">
        <f t="shared" si="28"/>
        <v>276750</v>
      </c>
      <c r="J99" s="466"/>
    </row>
    <row r="100" ht="15.5" spans="1:10">
      <c r="A100" s="515">
        <v>3111215</v>
      </c>
      <c r="B100" s="418" t="s">
        <v>748</v>
      </c>
      <c r="C100" s="417"/>
      <c r="D100" s="417"/>
      <c r="E100" s="417"/>
      <c r="F100" s="417"/>
      <c r="G100" s="417"/>
      <c r="H100" s="417"/>
      <c r="I100" s="419">
        <f t="shared" si="28"/>
        <v>1845000</v>
      </c>
      <c r="J100" s="466"/>
    </row>
    <row r="101" ht="15.5" spans="1:10">
      <c r="A101" s="516">
        <v>3111305</v>
      </c>
      <c r="B101" s="421" t="s">
        <v>749</v>
      </c>
      <c r="C101" s="473"/>
      <c r="D101" s="473"/>
      <c r="E101" s="473"/>
      <c r="F101" s="473"/>
      <c r="G101" s="473"/>
      <c r="H101" s="473"/>
      <c r="I101" s="419">
        <f t="shared" si="28"/>
        <v>2342960.2</v>
      </c>
      <c r="J101" s="472"/>
    </row>
    <row r="102" ht="15.5" spans="1:10">
      <c r="A102" s="519"/>
      <c r="B102" s="492" t="s">
        <v>750</v>
      </c>
      <c r="C102" s="531"/>
      <c r="D102" s="531"/>
      <c r="E102" s="531"/>
      <c r="F102" s="531"/>
      <c r="G102" s="531"/>
      <c r="H102" s="531"/>
      <c r="I102" s="487">
        <f>SUM(I94:I101)</f>
        <v>12299680.599</v>
      </c>
      <c r="J102" s="507"/>
    </row>
    <row r="103" ht="15.5" spans="1:10">
      <c r="A103" s="518"/>
      <c r="B103" s="489"/>
      <c r="C103" s="425"/>
      <c r="D103" s="425"/>
      <c r="E103" s="425"/>
      <c r="F103" s="425"/>
      <c r="G103" s="425"/>
      <c r="H103" s="425"/>
      <c r="I103" s="434"/>
      <c r="J103" s="508"/>
    </row>
    <row r="104" ht="15.5" spans="1:10">
      <c r="A104" s="515"/>
      <c r="B104" s="485" t="s">
        <v>751</v>
      </c>
      <c r="C104" s="417"/>
      <c r="D104" s="417"/>
      <c r="E104" s="417"/>
      <c r="F104" s="417"/>
      <c r="G104" s="417"/>
      <c r="H104" s="417"/>
      <c r="I104" s="417"/>
      <c r="J104" s="466"/>
    </row>
    <row r="105" ht="15.5" spans="1:10">
      <c r="A105" s="515">
        <v>3112211</v>
      </c>
      <c r="B105" s="418" t="s">
        <v>165</v>
      </c>
      <c r="C105" s="417"/>
      <c r="D105" s="417"/>
      <c r="E105" s="417"/>
      <c r="F105" s="417"/>
      <c r="G105" s="417"/>
      <c r="H105" s="417"/>
      <c r="I105" s="419">
        <f>I22-I66</f>
        <v>155134.95</v>
      </c>
      <c r="J105" s="466"/>
    </row>
    <row r="106" ht="15.5" spans="1:10">
      <c r="A106" s="516">
        <v>3113108</v>
      </c>
      <c r="B106" s="421" t="s">
        <v>752</v>
      </c>
      <c r="C106" s="473"/>
      <c r="D106" s="473"/>
      <c r="E106" s="473"/>
      <c r="F106" s="473"/>
      <c r="G106" s="473"/>
      <c r="H106" s="473"/>
      <c r="I106" s="419">
        <f>I23-I67</f>
        <v>1704086.19714285</v>
      </c>
      <c r="J106" s="472"/>
    </row>
    <row r="107" ht="15.5" spans="1:10">
      <c r="A107" s="519"/>
      <c r="B107" s="492" t="s">
        <v>750</v>
      </c>
      <c r="C107" s="531"/>
      <c r="D107" s="531"/>
      <c r="E107" s="531"/>
      <c r="F107" s="531"/>
      <c r="G107" s="531"/>
      <c r="H107" s="531"/>
      <c r="I107" s="487">
        <f>SUM(I105:I106)</f>
        <v>1859221.14714285</v>
      </c>
      <c r="J107" s="534">
        <v>0.00285714282654226</v>
      </c>
    </row>
    <row r="108" ht="15.5" spans="1:10">
      <c r="A108" s="518"/>
      <c r="B108" s="489"/>
      <c r="C108" s="425"/>
      <c r="D108" s="425"/>
      <c r="E108" s="425"/>
      <c r="F108" s="425"/>
      <c r="G108" s="425"/>
      <c r="H108" s="425"/>
      <c r="I108" s="425"/>
      <c r="J108" s="508"/>
    </row>
    <row r="109" ht="15.5" spans="1:10">
      <c r="A109" s="515"/>
      <c r="B109" s="485" t="s">
        <v>753</v>
      </c>
      <c r="C109" s="417"/>
      <c r="D109" s="417"/>
      <c r="E109" s="417"/>
      <c r="F109" s="417"/>
      <c r="G109" s="417"/>
      <c r="H109" s="417"/>
      <c r="I109" s="417"/>
      <c r="J109" s="466"/>
    </row>
    <row r="110" ht="15.5" spans="1:10">
      <c r="A110" s="516">
        <v>3112208</v>
      </c>
      <c r="B110" s="421" t="s">
        <v>164</v>
      </c>
      <c r="C110" s="473"/>
      <c r="D110" s="473"/>
      <c r="E110" s="473"/>
      <c r="F110" s="473"/>
      <c r="G110" s="473"/>
      <c r="H110" s="473"/>
      <c r="I110" s="428">
        <f>I28-I72</f>
        <v>52435.608</v>
      </c>
      <c r="J110" s="472"/>
    </row>
    <row r="111" ht="15.5" spans="1:10">
      <c r="A111" s="519"/>
      <c r="B111" s="492" t="s">
        <v>750</v>
      </c>
      <c r="C111" s="531"/>
      <c r="D111" s="531"/>
      <c r="E111" s="531"/>
      <c r="F111" s="531"/>
      <c r="G111" s="531"/>
      <c r="H111" s="531"/>
      <c r="I111" s="487">
        <f>SUM(I110)</f>
        <v>52435.608</v>
      </c>
      <c r="J111" s="507"/>
    </row>
    <row r="112" ht="15.5" spans="1:10">
      <c r="A112" s="518"/>
      <c r="B112" s="488"/>
      <c r="C112" s="425"/>
      <c r="D112" s="425"/>
      <c r="E112" s="425"/>
      <c r="F112" s="425"/>
      <c r="G112" s="425"/>
      <c r="H112" s="425"/>
      <c r="I112" s="425"/>
      <c r="J112" s="508"/>
    </row>
    <row r="113" ht="15.5" spans="1:10">
      <c r="A113" s="515"/>
      <c r="B113" s="521"/>
      <c r="C113" s="417"/>
      <c r="D113" s="417"/>
      <c r="E113" s="417"/>
      <c r="F113" s="417"/>
      <c r="G113" s="417"/>
      <c r="H113" s="417"/>
      <c r="I113" s="417"/>
      <c r="J113" s="466"/>
    </row>
    <row r="114" ht="15.5" spans="1:10">
      <c r="A114" s="515"/>
      <c r="B114" s="485" t="s">
        <v>754</v>
      </c>
      <c r="C114" s="417"/>
      <c r="D114" s="417"/>
      <c r="E114" s="417"/>
      <c r="F114" s="417"/>
      <c r="G114" s="417"/>
      <c r="H114" s="417"/>
      <c r="I114" s="417"/>
      <c r="J114" s="466"/>
    </row>
    <row r="115" ht="15.5" spans="1:10">
      <c r="A115" s="515">
        <v>3111307</v>
      </c>
      <c r="B115" s="418" t="s">
        <v>755</v>
      </c>
      <c r="C115" s="417"/>
      <c r="D115" s="417"/>
      <c r="E115" s="417"/>
      <c r="F115" s="417"/>
      <c r="G115" s="417"/>
      <c r="H115" s="417"/>
      <c r="I115" s="419">
        <f>I32-I75</f>
        <v>606648.648</v>
      </c>
      <c r="J115" s="466"/>
    </row>
    <row r="116" ht="15.5" spans="1:10">
      <c r="A116" s="515">
        <v>3111309</v>
      </c>
      <c r="B116" s="418" t="s">
        <v>222</v>
      </c>
      <c r="C116" s="417"/>
      <c r="D116" s="417"/>
      <c r="E116" s="417"/>
      <c r="F116" s="417"/>
      <c r="G116" s="417"/>
      <c r="H116" s="417"/>
      <c r="I116" s="419">
        <f>I33-I76</f>
        <v>3020774.37133333</v>
      </c>
      <c r="J116" s="466"/>
    </row>
    <row r="117" ht="15.5" spans="1:10">
      <c r="A117" s="515">
        <v>3112214</v>
      </c>
      <c r="B117" s="418" t="s">
        <v>756</v>
      </c>
      <c r="C117" s="417"/>
      <c r="D117" s="417"/>
      <c r="E117" s="417"/>
      <c r="F117" s="417"/>
      <c r="G117" s="417"/>
      <c r="H117" s="417"/>
      <c r="I117" s="419">
        <f>I34-I77</f>
        <v>1347276.12</v>
      </c>
      <c r="J117" s="466"/>
    </row>
    <row r="118" ht="15.5" spans="1:10">
      <c r="A118" s="516">
        <v>3111311</v>
      </c>
      <c r="B118" s="421" t="s">
        <v>757</v>
      </c>
      <c r="C118" s="473"/>
      <c r="D118" s="473"/>
      <c r="E118" s="473"/>
      <c r="F118" s="473"/>
      <c r="G118" s="473"/>
      <c r="H118" s="473"/>
      <c r="I118" s="419">
        <f>I35-I78</f>
        <v>247553.184666667</v>
      </c>
      <c r="J118" s="472"/>
    </row>
    <row r="119" ht="15.5" spans="1:10">
      <c r="A119" s="519"/>
      <c r="B119" s="492" t="s">
        <v>750</v>
      </c>
      <c r="C119" s="531"/>
      <c r="D119" s="531"/>
      <c r="E119" s="531"/>
      <c r="F119" s="531"/>
      <c r="G119" s="531"/>
      <c r="H119" s="531"/>
      <c r="I119" s="487">
        <f>SUM(I115:I118)</f>
        <v>5222252.324</v>
      </c>
      <c r="J119" s="507"/>
    </row>
    <row r="120" ht="15.5" spans="1:10">
      <c r="A120" s="518"/>
      <c r="B120" s="488"/>
      <c r="C120" s="425"/>
      <c r="D120" s="425"/>
      <c r="E120" s="425"/>
      <c r="F120" s="425"/>
      <c r="G120" s="425"/>
      <c r="H120" s="425"/>
      <c r="I120" s="425"/>
      <c r="J120" s="508"/>
    </row>
    <row r="121" ht="15.5" spans="1:10">
      <c r="A121" s="515"/>
      <c r="B121" s="485" t="s">
        <v>758</v>
      </c>
      <c r="C121" s="417"/>
      <c r="D121" s="417"/>
      <c r="E121" s="417"/>
      <c r="F121" s="417"/>
      <c r="G121" s="417"/>
      <c r="H121" s="417"/>
      <c r="I121" s="417"/>
      <c r="J121" s="466"/>
    </row>
    <row r="122" ht="15.5" spans="1:10">
      <c r="A122" s="515">
        <v>3112101</v>
      </c>
      <c r="B122" s="418" t="s">
        <v>759</v>
      </c>
      <c r="C122" s="417"/>
      <c r="D122" s="417"/>
      <c r="E122" s="417"/>
      <c r="F122" s="417"/>
      <c r="G122" s="417"/>
      <c r="H122" s="417"/>
      <c r="I122" s="419">
        <f>I39-I82</f>
        <v>95619.0642857146</v>
      </c>
      <c r="J122" s="466"/>
    </row>
    <row r="123" ht="15.5" spans="1:10">
      <c r="A123" s="515">
        <v>3112101</v>
      </c>
      <c r="B123" s="418" t="s">
        <v>760</v>
      </c>
      <c r="C123" s="417"/>
      <c r="D123" s="417"/>
      <c r="E123" s="417"/>
      <c r="F123" s="417"/>
      <c r="G123" s="417"/>
      <c r="H123" s="417"/>
      <c r="I123" s="419">
        <f>I40-I83</f>
        <v>69393.1842857143</v>
      </c>
      <c r="J123" s="466"/>
    </row>
    <row r="124" ht="15.5" spans="1:10">
      <c r="A124" s="516">
        <v>3112101</v>
      </c>
      <c r="B124" s="421" t="s">
        <v>761</v>
      </c>
      <c r="C124" s="473"/>
      <c r="D124" s="473"/>
      <c r="E124" s="473"/>
      <c r="F124" s="473"/>
      <c r="G124" s="473"/>
      <c r="H124" s="473"/>
      <c r="I124" s="419">
        <f>I41-I84</f>
        <v>78623.586</v>
      </c>
      <c r="J124" s="472"/>
    </row>
    <row r="125" ht="15.5" spans="1:10">
      <c r="A125" s="523">
        <v>3112101</v>
      </c>
      <c r="B125" s="524" t="s">
        <v>762</v>
      </c>
      <c r="C125" s="431"/>
      <c r="D125" s="431"/>
      <c r="E125" s="431"/>
      <c r="F125" s="431"/>
      <c r="G125" s="431"/>
      <c r="H125" s="431"/>
      <c r="I125" s="419">
        <f>I42-I85</f>
        <v>6141061.616</v>
      </c>
      <c r="J125" s="510"/>
    </row>
    <row r="126" ht="15.5" spans="1:10">
      <c r="A126" s="519"/>
      <c r="B126" s="492" t="s">
        <v>750</v>
      </c>
      <c r="C126" s="531"/>
      <c r="D126" s="531"/>
      <c r="E126" s="531"/>
      <c r="F126" s="531"/>
      <c r="G126" s="531"/>
      <c r="H126" s="531"/>
      <c r="I126" s="487">
        <f>SUM(I122:I125)</f>
        <v>6384697.45057143</v>
      </c>
      <c r="J126" s="507"/>
    </row>
    <row r="127" ht="16.25" spans="1:10">
      <c r="A127" s="523"/>
      <c r="B127" s="431"/>
      <c r="C127" s="431"/>
      <c r="D127" s="431"/>
      <c r="E127" s="431"/>
      <c r="F127" s="431"/>
      <c r="G127" s="431"/>
      <c r="H127" s="431"/>
      <c r="I127" s="431"/>
      <c r="J127" s="510"/>
    </row>
    <row r="128" ht="16.25" spans="1:10">
      <c r="A128" s="532"/>
      <c r="B128" s="533" t="s">
        <v>788</v>
      </c>
      <c r="C128" s="533"/>
      <c r="D128" s="533"/>
      <c r="E128" s="533"/>
      <c r="F128" s="533"/>
      <c r="G128" s="533"/>
      <c r="H128" s="533"/>
      <c r="I128" s="537">
        <f>I126+I119+I111+I107+I102+I91</f>
        <v>62523887.1287143</v>
      </c>
      <c r="J128" s="538"/>
    </row>
    <row r="129" ht="16.25" spans="1:10">
      <c r="A129" s="218"/>
      <c r="B129" s="249"/>
      <c r="C129" s="249"/>
      <c r="D129" s="249"/>
      <c r="E129" s="249"/>
      <c r="F129" s="249"/>
      <c r="G129" s="249"/>
      <c r="H129" s="249"/>
      <c r="I129" s="249"/>
      <c r="J129" s="455"/>
    </row>
    <row r="130" ht="15.5" spans="1:10">
      <c r="A130" s="218"/>
      <c r="B130" s="249"/>
      <c r="C130" s="12"/>
      <c r="D130" s="249"/>
      <c r="E130" s="249"/>
      <c r="F130" s="249"/>
      <c r="G130" s="249"/>
      <c r="H130" s="249"/>
      <c r="I130" s="12"/>
      <c r="J130" s="455"/>
    </row>
    <row r="131" ht="15.5" spans="1:10">
      <c r="A131" s="218"/>
      <c r="B131" s="249"/>
      <c r="C131" s="12"/>
      <c r="D131" s="249"/>
      <c r="E131" s="249"/>
      <c r="F131" s="249"/>
      <c r="G131" s="249"/>
      <c r="H131" s="249"/>
      <c r="I131" s="249"/>
      <c r="J131" s="455"/>
    </row>
    <row r="132" ht="15.5" spans="1:10">
      <c r="A132" s="218"/>
      <c r="B132" s="249"/>
      <c r="C132" s="12"/>
      <c r="D132" s="249"/>
      <c r="E132" s="249"/>
      <c r="F132" s="249"/>
      <c r="G132" s="249"/>
      <c r="H132" s="249"/>
      <c r="I132" s="249"/>
      <c r="J132" s="455"/>
    </row>
    <row r="133" ht="15.5" spans="1:10">
      <c r="A133" s="218"/>
      <c r="B133" s="249"/>
      <c r="C133" s="12"/>
      <c r="D133" s="249"/>
      <c r="E133" s="249"/>
      <c r="F133" s="249"/>
      <c r="G133" s="249"/>
      <c r="H133" s="249"/>
      <c r="I133" s="249"/>
      <c r="J133" s="455"/>
    </row>
  </sheetData>
  <mergeCells count="4">
    <mergeCell ref="B1:I1"/>
    <mergeCell ref="B2:I2"/>
    <mergeCell ref="B90:J90"/>
    <mergeCell ref="J3:J7"/>
  </mergeCells>
  <pageMargins left="0.22" right="0.17" top="0.75" bottom="0.24" header="0.3" footer="0.17"/>
  <pageSetup paperSize="1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selection activeCell="H1302" sqref="H1302"/>
    </sheetView>
  </sheetViews>
  <sheetFormatPr defaultColWidth="9" defaultRowHeight="14"/>
  <cols>
    <col min="1" max="1" width="25.2166666666667" customWidth="1"/>
    <col min="2" max="2" width="13.2166666666667" customWidth="1"/>
    <col min="3" max="3" width="16" customWidth="1"/>
    <col min="4" max="4" width="10.5583333333333" customWidth="1"/>
    <col min="5" max="5" width="12.775" customWidth="1"/>
    <col min="6" max="6" width="15.6666666666667" customWidth="1"/>
    <col min="7" max="7" width="13.1083333333333" customWidth="1"/>
    <col min="8" max="8" width="10.2166666666667" customWidth="1"/>
    <col min="9" max="9" width="12.8833333333333" customWidth="1"/>
  </cols>
  <sheetData>
    <row r="1" ht="15.5" spans="1:9">
      <c r="A1" s="410" t="s">
        <v>0</v>
      </c>
      <c r="B1" s="411"/>
      <c r="C1" s="411"/>
      <c r="D1" s="411"/>
      <c r="E1" s="411"/>
      <c r="F1" s="411"/>
      <c r="G1" s="411"/>
      <c r="H1" s="412"/>
      <c r="I1" s="466"/>
    </row>
    <row r="2" ht="15.5" spans="1:9">
      <c r="A2" s="410" t="s">
        <v>721</v>
      </c>
      <c r="B2" s="411"/>
      <c r="C2" s="411"/>
      <c r="D2" s="411"/>
      <c r="E2" s="411"/>
      <c r="F2" s="411"/>
      <c r="G2" s="411"/>
      <c r="H2" s="412"/>
      <c r="I2" s="466"/>
    </row>
    <row r="3" ht="15.5" spans="1:9">
      <c r="A3" s="481"/>
      <c r="B3" s="482" t="s">
        <v>722</v>
      </c>
      <c r="C3" s="483" t="s">
        <v>723</v>
      </c>
      <c r="D3" s="482" t="s">
        <v>724</v>
      </c>
      <c r="E3" s="482" t="s">
        <v>725</v>
      </c>
      <c r="F3" s="482" t="s">
        <v>726</v>
      </c>
      <c r="G3" s="482" t="s">
        <v>727</v>
      </c>
      <c r="H3" s="482" t="s">
        <v>722</v>
      </c>
      <c r="I3" s="504" t="s">
        <v>728</v>
      </c>
    </row>
    <row r="4" ht="15.5" spans="1:9">
      <c r="A4" s="481"/>
      <c r="B4" s="482" t="s">
        <v>729</v>
      </c>
      <c r="C4" s="483" t="s">
        <v>730</v>
      </c>
      <c r="D4" s="482" t="s">
        <v>729</v>
      </c>
      <c r="E4" s="482" t="s">
        <v>731</v>
      </c>
      <c r="F4" s="482" t="s">
        <v>732</v>
      </c>
      <c r="G4" s="482" t="s">
        <v>733</v>
      </c>
      <c r="H4" s="482" t="s">
        <v>729</v>
      </c>
      <c r="I4" s="505"/>
    </row>
    <row r="5" ht="15.5" spans="1:9">
      <c r="A5" s="481"/>
      <c r="B5" s="484" t="s">
        <v>789</v>
      </c>
      <c r="C5" s="483" t="s">
        <v>734</v>
      </c>
      <c r="D5" s="484">
        <v>45658</v>
      </c>
      <c r="E5" s="484"/>
      <c r="F5" s="484" t="s">
        <v>735</v>
      </c>
      <c r="G5" s="484" t="s">
        <v>735</v>
      </c>
      <c r="H5" s="484">
        <v>46022</v>
      </c>
      <c r="I5" s="505"/>
    </row>
    <row r="6" ht="15.5" spans="1:9">
      <c r="A6" s="415"/>
      <c r="B6" s="484" t="s">
        <v>736</v>
      </c>
      <c r="C6" s="483" t="s">
        <v>737</v>
      </c>
      <c r="D6" s="484" t="s">
        <v>738</v>
      </c>
      <c r="E6" s="484"/>
      <c r="F6" s="484" t="s">
        <v>739</v>
      </c>
      <c r="G6" s="484"/>
      <c r="H6" s="484" t="s">
        <v>740</v>
      </c>
      <c r="I6" s="505"/>
    </row>
    <row r="7" ht="15.5" spans="1:9">
      <c r="A7" s="481"/>
      <c r="B7" s="484" t="s">
        <v>6</v>
      </c>
      <c r="C7" s="484" t="s">
        <v>6</v>
      </c>
      <c r="D7" s="484" t="s">
        <v>6</v>
      </c>
      <c r="E7" s="484" t="s">
        <v>6</v>
      </c>
      <c r="F7" s="484" t="s">
        <v>6</v>
      </c>
      <c r="G7" s="484" t="s">
        <v>6</v>
      </c>
      <c r="H7" s="484" t="s">
        <v>6</v>
      </c>
      <c r="I7" s="506"/>
    </row>
    <row r="8" ht="15.5" spans="1:9">
      <c r="A8" s="485" t="s">
        <v>790</v>
      </c>
      <c r="B8" s="485"/>
      <c r="C8" s="485"/>
      <c r="D8" s="485"/>
      <c r="E8" s="485"/>
      <c r="F8" s="485"/>
      <c r="G8" s="485"/>
      <c r="H8" s="485"/>
      <c r="I8" s="466"/>
    </row>
    <row r="9" ht="15.5" spans="1:9">
      <c r="A9" s="418" t="s">
        <v>791</v>
      </c>
      <c r="B9" s="419">
        <v>6516.71428571429</v>
      </c>
      <c r="C9" s="419">
        <v>0</v>
      </c>
      <c r="D9" s="419">
        <f>B9+C9</f>
        <v>6516.71428571429</v>
      </c>
      <c r="E9" s="419">
        <v>0</v>
      </c>
      <c r="F9" s="419">
        <v>0</v>
      </c>
      <c r="G9" s="419">
        <v>0</v>
      </c>
      <c r="H9" s="419">
        <f>D9+E9+F9-G9</f>
        <v>6516.71428571429</v>
      </c>
      <c r="I9" s="466">
        <v>7</v>
      </c>
    </row>
    <row r="10" ht="15.5" spans="1:9">
      <c r="A10" s="418" t="s">
        <v>792</v>
      </c>
      <c r="B10" s="419">
        <v>0</v>
      </c>
      <c r="C10" s="419">
        <v>0</v>
      </c>
      <c r="D10" s="419">
        <f t="shared" ref="D10:D12" si="0">B10+C10</f>
        <v>0</v>
      </c>
      <c r="E10" s="419">
        <v>0</v>
      </c>
      <c r="F10" s="419">
        <v>0</v>
      </c>
      <c r="G10" s="419">
        <v>0</v>
      </c>
      <c r="H10" s="419">
        <f t="shared" ref="H10:H12" si="1">D10+E10+F10-G10</f>
        <v>0</v>
      </c>
      <c r="I10" s="466"/>
    </row>
    <row r="11" ht="15.5" spans="1:9">
      <c r="A11" s="418" t="s">
        <v>793</v>
      </c>
      <c r="B11" s="419">
        <v>0</v>
      </c>
      <c r="C11" s="419">
        <v>0</v>
      </c>
      <c r="D11" s="419">
        <f t="shared" si="0"/>
        <v>0</v>
      </c>
      <c r="E11" s="419">
        <v>0</v>
      </c>
      <c r="F11" s="419">
        <v>0</v>
      </c>
      <c r="G11" s="419">
        <v>0</v>
      </c>
      <c r="H11" s="419">
        <f t="shared" si="1"/>
        <v>0</v>
      </c>
      <c r="I11" s="466"/>
    </row>
    <row r="12" ht="15.5" spans="1:9">
      <c r="A12" s="421" t="s">
        <v>794</v>
      </c>
      <c r="B12" s="419">
        <v>0</v>
      </c>
      <c r="C12" s="428">
        <v>0</v>
      </c>
      <c r="D12" s="419">
        <f t="shared" si="0"/>
        <v>0</v>
      </c>
      <c r="E12" s="428">
        <v>0</v>
      </c>
      <c r="F12" s="428">
        <v>0</v>
      </c>
      <c r="G12" s="428">
        <v>0</v>
      </c>
      <c r="H12" s="419">
        <f t="shared" si="1"/>
        <v>0</v>
      </c>
      <c r="I12" s="472"/>
    </row>
    <row r="13" ht="15.5" spans="1:9">
      <c r="A13" s="486" t="s">
        <v>603</v>
      </c>
      <c r="B13" s="487">
        <f>SUM(B9:B12)</f>
        <v>6516.71428571429</v>
      </c>
      <c r="C13" s="487">
        <f t="shared" ref="C13:H13" si="2">SUM(C9:C12)</f>
        <v>0</v>
      </c>
      <c r="D13" s="487">
        <f t="shared" si="2"/>
        <v>6516.71428571429</v>
      </c>
      <c r="E13" s="487">
        <f t="shared" si="2"/>
        <v>0</v>
      </c>
      <c r="F13" s="487">
        <f t="shared" si="2"/>
        <v>0</v>
      </c>
      <c r="G13" s="487">
        <f t="shared" si="2"/>
        <v>0</v>
      </c>
      <c r="H13" s="487">
        <f t="shared" si="2"/>
        <v>6516.71428571429</v>
      </c>
      <c r="I13" s="507"/>
    </row>
    <row r="14" ht="15.5" spans="1:9">
      <c r="A14" s="488"/>
      <c r="B14" s="489"/>
      <c r="C14" s="489"/>
      <c r="D14" s="489"/>
      <c r="E14" s="489"/>
      <c r="F14" s="489"/>
      <c r="G14" s="489"/>
      <c r="H14" s="489"/>
      <c r="I14" s="508"/>
    </row>
    <row r="15" ht="15.5" spans="1:9">
      <c r="A15" s="485" t="s">
        <v>795</v>
      </c>
      <c r="B15" s="485"/>
      <c r="C15" s="485"/>
      <c r="D15" s="485"/>
      <c r="E15" s="485"/>
      <c r="F15" s="485"/>
      <c r="G15" s="485"/>
      <c r="H15" s="485"/>
      <c r="I15" s="466"/>
    </row>
    <row r="16" ht="15.5" spans="1:9">
      <c r="A16" s="490" t="s">
        <v>796</v>
      </c>
      <c r="B16" s="419">
        <v>0</v>
      </c>
      <c r="C16" s="419">
        <v>0</v>
      </c>
      <c r="D16" s="419">
        <f t="shared" ref="D16:D20" si="3">B16+C16</f>
        <v>0</v>
      </c>
      <c r="E16" s="419">
        <v>0</v>
      </c>
      <c r="F16" s="419">
        <v>0</v>
      </c>
      <c r="G16" s="419">
        <v>0</v>
      </c>
      <c r="H16" s="419">
        <f t="shared" ref="H16:H20" si="4">D16+E16+F16-G16</f>
        <v>0</v>
      </c>
      <c r="I16" s="466"/>
    </row>
    <row r="17" ht="15.5" spans="1:9">
      <c r="A17" s="490" t="s">
        <v>792</v>
      </c>
      <c r="B17" s="419">
        <v>0</v>
      </c>
      <c r="C17" s="419">
        <v>0</v>
      </c>
      <c r="D17" s="419">
        <f t="shared" si="3"/>
        <v>0</v>
      </c>
      <c r="E17" s="419">
        <v>0</v>
      </c>
      <c r="F17" s="419">
        <v>0</v>
      </c>
      <c r="G17" s="419">
        <v>0</v>
      </c>
      <c r="H17" s="419">
        <f t="shared" si="4"/>
        <v>0</v>
      </c>
      <c r="I17" s="466"/>
    </row>
    <row r="18" ht="15.5" spans="1:9">
      <c r="A18" s="418" t="s">
        <v>797</v>
      </c>
      <c r="B18" s="419">
        <v>0</v>
      </c>
      <c r="C18" s="419">
        <v>0</v>
      </c>
      <c r="D18" s="419">
        <f t="shared" si="3"/>
        <v>0</v>
      </c>
      <c r="E18" s="419">
        <v>0</v>
      </c>
      <c r="F18" s="419">
        <v>0</v>
      </c>
      <c r="G18" s="419">
        <v>0</v>
      </c>
      <c r="H18" s="419">
        <f t="shared" si="4"/>
        <v>0</v>
      </c>
      <c r="I18" s="466"/>
    </row>
    <row r="19" ht="15.5" spans="1:9">
      <c r="A19" s="490" t="s">
        <v>793</v>
      </c>
      <c r="B19" s="419">
        <v>0</v>
      </c>
      <c r="C19" s="419">
        <v>0</v>
      </c>
      <c r="D19" s="419">
        <f t="shared" si="3"/>
        <v>0</v>
      </c>
      <c r="E19" s="419">
        <v>0</v>
      </c>
      <c r="F19" s="419">
        <v>0</v>
      </c>
      <c r="G19" s="419">
        <v>0</v>
      </c>
      <c r="H19" s="419">
        <f t="shared" si="4"/>
        <v>0</v>
      </c>
      <c r="I19" s="466"/>
    </row>
    <row r="20" ht="15.5" spans="1:9">
      <c r="A20" s="491" t="s">
        <v>794</v>
      </c>
      <c r="B20" s="419">
        <v>0</v>
      </c>
      <c r="C20" s="419">
        <v>0</v>
      </c>
      <c r="D20" s="419">
        <f t="shared" si="3"/>
        <v>0</v>
      </c>
      <c r="E20" s="419">
        <v>0</v>
      </c>
      <c r="F20" s="419">
        <v>0</v>
      </c>
      <c r="G20" s="419">
        <v>0</v>
      </c>
      <c r="H20" s="419">
        <f t="shared" si="4"/>
        <v>0</v>
      </c>
      <c r="I20" s="472"/>
    </row>
    <row r="21" ht="15.5" spans="1:9">
      <c r="A21" s="492" t="s">
        <v>603</v>
      </c>
      <c r="B21" s="493">
        <f>SUM(B16:B20)</f>
        <v>0</v>
      </c>
      <c r="C21" s="493">
        <f t="shared" ref="C21:H21" si="5">SUM(C16:C20)</f>
        <v>0</v>
      </c>
      <c r="D21" s="493">
        <f t="shared" si="5"/>
        <v>0</v>
      </c>
      <c r="E21" s="493">
        <f t="shared" si="5"/>
        <v>0</v>
      </c>
      <c r="F21" s="493">
        <f t="shared" si="5"/>
        <v>0</v>
      </c>
      <c r="G21" s="493">
        <f t="shared" si="5"/>
        <v>0</v>
      </c>
      <c r="H21" s="493">
        <f t="shared" si="5"/>
        <v>0</v>
      </c>
      <c r="I21" s="509"/>
    </row>
    <row r="22" ht="15.5" spans="1:9">
      <c r="A22" s="494"/>
      <c r="B22" s="495"/>
      <c r="C22" s="495"/>
      <c r="D22" s="495"/>
      <c r="E22" s="495"/>
      <c r="F22" s="495"/>
      <c r="G22" s="495"/>
      <c r="H22" s="495"/>
      <c r="I22" s="510"/>
    </row>
    <row r="23" ht="16.25" spans="1:9">
      <c r="A23" s="476" t="s">
        <v>763</v>
      </c>
      <c r="B23" s="496">
        <f>B21+B13</f>
        <v>6516.71428571429</v>
      </c>
      <c r="C23" s="496">
        <f t="shared" ref="C23:H23" si="6">C21+C13</f>
        <v>0</v>
      </c>
      <c r="D23" s="496">
        <f t="shared" si="6"/>
        <v>6516.71428571429</v>
      </c>
      <c r="E23" s="496">
        <f t="shared" si="6"/>
        <v>0</v>
      </c>
      <c r="F23" s="496">
        <f t="shared" si="6"/>
        <v>0</v>
      </c>
      <c r="G23" s="496">
        <f t="shared" si="6"/>
        <v>0</v>
      </c>
      <c r="H23" s="496">
        <f t="shared" si="6"/>
        <v>6516.71428571429</v>
      </c>
      <c r="I23" s="511"/>
    </row>
    <row r="24" ht="16.25" spans="1:9">
      <c r="A24" s="497"/>
      <c r="B24" s="498"/>
      <c r="C24" s="498"/>
      <c r="D24" s="498"/>
      <c r="E24" s="498"/>
      <c r="F24" s="498"/>
      <c r="G24" s="498"/>
      <c r="H24" s="498"/>
      <c r="I24" s="508"/>
    </row>
    <row r="25" ht="15.5" spans="1:9">
      <c r="A25" s="415"/>
      <c r="B25" s="482" t="s">
        <v>764</v>
      </c>
      <c r="C25" s="482" t="s">
        <v>765</v>
      </c>
      <c r="D25" s="482" t="s">
        <v>766</v>
      </c>
      <c r="E25" s="482" t="s">
        <v>767</v>
      </c>
      <c r="F25" s="482" t="s">
        <v>768</v>
      </c>
      <c r="G25" s="482" t="s">
        <v>769</v>
      </c>
      <c r="H25" s="482" t="s">
        <v>770</v>
      </c>
      <c r="I25" s="482" t="s">
        <v>689</v>
      </c>
    </row>
    <row r="26" ht="15.5" spans="1:9">
      <c r="A26" s="415"/>
      <c r="B26" s="482" t="s">
        <v>771</v>
      </c>
      <c r="C26" s="482" t="s">
        <v>772</v>
      </c>
      <c r="D26" s="482" t="s">
        <v>773</v>
      </c>
      <c r="E26" s="482" t="s">
        <v>774</v>
      </c>
      <c r="F26" s="482" t="s">
        <v>775</v>
      </c>
      <c r="G26" s="482" t="s">
        <v>729</v>
      </c>
      <c r="H26" s="482" t="s">
        <v>773</v>
      </c>
      <c r="I26" s="482" t="s">
        <v>776</v>
      </c>
    </row>
    <row r="27" ht="15.5" spans="1:9">
      <c r="A27" s="415"/>
      <c r="B27" s="482" t="s">
        <v>777</v>
      </c>
      <c r="C27" s="482" t="s">
        <v>778</v>
      </c>
      <c r="D27" s="484">
        <v>45658</v>
      </c>
      <c r="E27" s="482"/>
      <c r="F27" s="482" t="s">
        <v>779</v>
      </c>
      <c r="G27" s="484">
        <v>45658</v>
      </c>
      <c r="H27" s="484">
        <v>46022</v>
      </c>
      <c r="I27" s="482" t="s">
        <v>780</v>
      </c>
    </row>
    <row r="28" ht="15.5" spans="1:9">
      <c r="A28" s="415"/>
      <c r="B28" s="482" t="s">
        <v>781</v>
      </c>
      <c r="C28" s="482"/>
      <c r="D28" s="482" t="s">
        <v>782</v>
      </c>
      <c r="E28" s="482" t="s">
        <v>783</v>
      </c>
      <c r="F28" s="482"/>
      <c r="G28" s="482" t="s">
        <v>784</v>
      </c>
      <c r="H28" s="482" t="s">
        <v>785</v>
      </c>
      <c r="I28" s="482" t="s">
        <v>786</v>
      </c>
    </row>
    <row r="29" ht="15.5" spans="1:9">
      <c r="A29" s="415"/>
      <c r="B29" s="482" t="s">
        <v>6</v>
      </c>
      <c r="C29" s="482"/>
      <c r="D29" s="482" t="s">
        <v>6</v>
      </c>
      <c r="E29" s="482" t="s">
        <v>6</v>
      </c>
      <c r="F29" s="482" t="s">
        <v>6</v>
      </c>
      <c r="G29" s="482" t="s">
        <v>6</v>
      </c>
      <c r="H29" s="482" t="s">
        <v>6</v>
      </c>
      <c r="I29" s="482" t="s">
        <v>6</v>
      </c>
    </row>
    <row r="30" ht="15.5" spans="1:9">
      <c r="A30" s="485" t="s">
        <v>790</v>
      </c>
      <c r="B30" s="417"/>
      <c r="C30" s="417"/>
      <c r="D30" s="417"/>
      <c r="E30" s="417"/>
      <c r="F30" s="417"/>
      <c r="G30" s="417"/>
      <c r="H30" s="417"/>
      <c r="I30" s="466"/>
    </row>
    <row r="31" ht="15.5" spans="1:9">
      <c r="A31" s="418" t="s">
        <v>791</v>
      </c>
      <c r="B31" s="419">
        <v>1348.28571428571</v>
      </c>
      <c r="C31" s="419">
        <v>0</v>
      </c>
      <c r="D31" s="419">
        <v>0</v>
      </c>
      <c r="E31" s="419">
        <v>0</v>
      </c>
      <c r="F31" s="419">
        <v>0</v>
      </c>
      <c r="G31" s="419">
        <f>D31+E31</f>
        <v>0</v>
      </c>
      <c r="H31" s="419">
        <f>B31+G31</f>
        <v>1348.28571428571</v>
      </c>
      <c r="I31" s="419">
        <v>0</v>
      </c>
    </row>
    <row r="32" ht="15.5" spans="1:9">
      <c r="A32" s="418" t="s">
        <v>792</v>
      </c>
      <c r="B32" s="419">
        <v>0</v>
      </c>
      <c r="C32" s="419">
        <v>0</v>
      </c>
      <c r="D32" s="419">
        <v>0</v>
      </c>
      <c r="E32" s="419">
        <v>0</v>
      </c>
      <c r="F32" s="419">
        <v>0</v>
      </c>
      <c r="G32" s="419">
        <f t="shared" ref="G32:G34" si="7">D32+E32</f>
        <v>0</v>
      </c>
      <c r="H32" s="419">
        <f t="shared" ref="H32:H34" si="8">B32+G32</f>
        <v>0</v>
      </c>
      <c r="I32" s="419">
        <v>0</v>
      </c>
    </row>
    <row r="33" ht="15.5" spans="1:9">
      <c r="A33" s="418" t="s">
        <v>793</v>
      </c>
      <c r="B33" s="419">
        <v>0</v>
      </c>
      <c r="C33" s="419">
        <v>0</v>
      </c>
      <c r="D33" s="419">
        <v>0</v>
      </c>
      <c r="E33" s="419">
        <v>0</v>
      </c>
      <c r="F33" s="419">
        <v>0</v>
      </c>
      <c r="G33" s="419">
        <f t="shared" si="7"/>
        <v>0</v>
      </c>
      <c r="H33" s="419">
        <f t="shared" si="8"/>
        <v>0</v>
      </c>
      <c r="I33" s="419">
        <v>0</v>
      </c>
    </row>
    <row r="34" ht="15.5" spans="1:9">
      <c r="A34" s="421" t="s">
        <v>794</v>
      </c>
      <c r="B34" s="419">
        <v>0</v>
      </c>
      <c r="C34" s="419">
        <v>0</v>
      </c>
      <c r="D34" s="419">
        <v>0</v>
      </c>
      <c r="E34" s="428">
        <v>0</v>
      </c>
      <c r="F34" s="428">
        <v>0</v>
      </c>
      <c r="G34" s="419">
        <f t="shared" si="7"/>
        <v>0</v>
      </c>
      <c r="H34" s="419">
        <f t="shared" si="8"/>
        <v>0</v>
      </c>
      <c r="I34" s="428">
        <v>0</v>
      </c>
    </row>
    <row r="35" ht="15.5" spans="1:9">
      <c r="A35" s="499" t="s">
        <v>603</v>
      </c>
      <c r="B35" s="487">
        <f>SUM(B31:B34)</f>
        <v>1348.28571428571</v>
      </c>
      <c r="C35" s="487">
        <f t="shared" ref="C35:H35" si="9">SUM(C31:C34)</f>
        <v>0</v>
      </c>
      <c r="D35" s="487">
        <f t="shared" si="9"/>
        <v>0</v>
      </c>
      <c r="E35" s="487">
        <f t="shared" si="9"/>
        <v>0</v>
      </c>
      <c r="F35" s="487">
        <f t="shared" si="9"/>
        <v>0</v>
      </c>
      <c r="G35" s="487">
        <f t="shared" si="9"/>
        <v>0</v>
      </c>
      <c r="H35" s="487">
        <f t="shared" si="9"/>
        <v>1348.28571428571</v>
      </c>
      <c r="I35" s="487">
        <v>0</v>
      </c>
    </row>
    <row r="36" ht="15.5" spans="1:9">
      <c r="A36" s="488"/>
      <c r="B36" s="434"/>
      <c r="C36" s="434"/>
      <c r="D36" s="434"/>
      <c r="E36" s="434"/>
      <c r="F36" s="434"/>
      <c r="G36" s="434"/>
      <c r="H36" s="434"/>
      <c r="I36" s="512"/>
    </row>
    <row r="37" ht="15.5" spans="1:9">
      <c r="A37" s="485" t="s">
        <v>795</v>
      </c>
      <c r="B37" s="417"/>
      <c r="C37" s="417"/>
      <c r="D37" s="417"/>
      <c r="E37" s="417"/>
      <c r="F37" s="417"/>
      <c r="G37" s="417"/>
      <c r="H37" s="417"/>
      <c r="I37" s="466"/>
    </row>
    <row r="38" ht="15.5" spans="1:9">
      <c r="A38" s="490" t="s">
        <v>796</v>
      </c>
      <c r="B38" s="419">
        <v>0</v>
      </c>
      <c r="C38" s="419">
        <v>0</v>
      </c>
      <c r="D38" s="419">
        <v>0</v>
      </c>
      <c r="E38" s="419">
        <v>0</v>
      </c>
      <c r="F38" s="419">
        <v>0</v>
      </c>
      <c r="G38" s="419">
        <f t="shared" ref="G38:G42" si="10">D38+E38</f>
        <v>0</v>
      </c>
      <c r="H38" s="419">
        <f t="shared" ref="H38:H42" si="11">B38+G38</f>
        <v>0</v>
      </c>
      <c r="I38" s="419">
        <v>0</v>
      </c>
    </row>
    <row r="39" ht="15.5" spans="1:9">
      <c r="A39" s="490" t="s">
        <v>792</v>
      </c>
      <c r="B39" s="419">
        <v>0</v>
      </c>
      <c r="C39" s="419">
        <v>0</v>
      </c>
      <c r="D39" s="419">
        <v>0</v>
      </c>
      <c r="E39" s="419">
        <v>0</v>
      </c>
      <c r="F39" s="419">
        <v>0</v>
      </c>
      <c r="G39" s="419">
        <f t="shared" si="10"/>
        <v>0</v>
      </c>
      <c r="H39" s="419">
        <f t="shared" si="11"/>
        <v>0</v>
      </c>
      <c r="I39" s="419">
        <v>0</v>
      </c>
    </row>
    <row r="40" ht="15.5" spans="1:9">
      <c r="A40" s="418" t="s">
        <v>797</v>
      </c>
      <c r="B40" s="419">
        <v>0</v>
      </c>
      <c r="C40" s="419">
        <v>0</v>
      </c>
      <c r="D40" s="419">
        <v>0</v>
      </c>
      <c r="E40" s="419">
        <v>0</v>
      </c>
      <c r="F40" s="419">
        <v>0</v>
      </c>
      <c r="G40" s="419">
        <f t="shared" si="10"/>
        <v>0</v>
      </c>
      <c r="H40" s="419">
        <f t="shared" si="11"/>
        <v>0</v>
      </c>
      <c r="I40" s="419">
        <v>0</v>
      </c>
    </row>
    <row r="41" ht="15.5" spans="1:9">
      <c r="A41" s="490" t="s">
        <v>793</v>
      </c>
      <c r="B41" s="419">
        <v>0</v>
      </c>
      <c r="C41" s="419">
        <v>0</v>
      </c>
      <c r="D41" s="419">
        <v>0</v>
      </c>
      <c r="E41" s="419">
        <v>0</v>
      </c>
      <c r="F41" s="419">
        <v>0</v>
      </c>
      <c r="G41" s="419">
        <f t="shared" si="10"/>
        <v>0</v>
      </c>
      <c r="H41" s="419">
        <f t="shared" si="11"/>
        <v>0</v>
      </c>
      <c r="I41" s="419">
        <v>0</v>
      </c>
    </row>
    <row r="42" ht="15.5" spans="1:9">
      <c r="A42" s="491" t="s">
        <v>794</v>
      </c>
      <c r="B42" s="419">
        <v>0</v>
      </c>
      <c r="C42" s="419">
        <v>0</v>
      </c>
      <c r="D42" s="419">
        <v>0</v>
      </c>
      <c r="E42" s="419">
        <v>0</v>
      </c>
      <c r="F42" s="419">
        <v>0</v>
      </c>
      <c r="G42" s="419">
        <f t="shared" si="10"/>
        <v>0</v>
      </c>
      <c r="H42" s="419">
        <f t="shared" si="11"/>
        <v>0</v>
      </c>
      <c r="I42" s="428">
        <v>0</v>
      </c>
    </row>
    <row r="43" ht="15.5" spans="1:9">
      <c r="A43" s="492" t="s">
        <v>603</v>
      </c>
      <c r="B43" s="493">
        <f>SUM(B38:B42)</f>
        <v>0</v>
      </c>
      <c r="C43" s="493">
        <f t="shared" ref="C43:I43" si="12">SUM(C38:C42)</f>
        <v>0</v>
      </c>
      <c r="D43" s="493">
        <f t="shared" si="12"/>
        <v>0</v>
      </c>
      <c r="E43" s="493">
        <f t="shared" si="12"/>
        <v>0</v>
      </c>
      <c r="F43" s="493">
        <f t="shared" si="12"/>
        <v>0</v>
      </c>
      <c r="G43" s="493">
        <f t="shared" si="12"/>
        <v>0</v>
      </c>
      <c r="H43" s="493">
        <f t="shared" si="12"/>
        <v>0</v>
      </c>
      <c r="I43" s="493">
        <f t="shared" si="12"/>
        <v>0</v>
      </c>
    </row>
    <row r="44" ht="15.5" spans="1:9">
      <c r="A44" s="494"/>
      <c r="B44" s="431"/>
      <c r="C44" s="431"/>
      <c r="D44" s="431"/>
      <c r="E44" s="431"/>
      <c r="F44" s="431"/>
      <c r="G44" s="431"/>
      <c r="H44" s="431"/>
      <c r="I44" s="510"/>
    </row>
    <row r="45" ht="16.25" spans="1:9">
      <c r="A45" s="476" t="s">
        <v>763</v>
      </c>
      <c r="B45" s="496">
        <f>B43+B35</f>
        <v>1348.28571428571</v>
      </c>
      <c r="C45" s="496">
        <f t="shared" ref="C45:H45" si="13">C43+C35</f>
        <v>0</v>
      </c>
      <c r="D45" s="496">
        <f t="shared" si="13"/>
        <v>0</v>
      </c>
      <c r="E45" s="496">
        <f t="shared" si="13"/>
        <v>0</v>
      </c>
      <c r="F45" s="496">
        <f t="shared" si="13"/>
        <v>0</v>
      </c>
      <c r="G45" s="496">
        <f t="shared" si="13"/>
        <v>0</v>
      </c>
      <c r="H45" s="496">
        <f t="shared" si="13"/>
        <v>1348.28571428571</v>
      </c>
      <c r="I45" s="496">
        <v>0</v>
      </c>
    </row>
    <row r="46" ht="16.25" spans="1:9">
      <c r="A46" s="500"/>
      <c r="B46" s="501"/>
      <c r="C46" s="501"/>
      <c r="D46" s="501"/>
      <c r="E46" s="501"/>
      <c r="F46" s="501"/>
      <c r="G46" s="501"/>
      <c r="H46" s="501"/>
      <c r="I46" s="501"/>
    </row>
    <row r="47" ht="15.5" spans="1:9">
      <c r="A47" s="502" t="s">
        <v>798</v>
      </c>
      <c r="B47" s="503"/>
      <c r="C47" s="503"/>
      <c r="D47" s="503"/>
      <c r="E47" s="503"/>
      <c r="F47" s="503"/>
      <c r="G47" s="503"/>
      <c r="H47" s="503"/>
      <c r="I47" s="513"/>
    </row>
    <row r="48" ht="15.5" spans="1:9">
      <c r="A48" s="485" t="s">
        <v>790</v>
      </c>
      <c r="B48" s="417"/>
      <c r="C48" s="417"/>
      <c r="D48" s="417"/>
      <c r="E48" s="417"/>
      <c r="F48" s="417"/>
      <c r="G48" s="417"/>
      <c r="H48" s="417"/>
      <c r="I48" s="466"/>
    </row>
    <row r="49" ht="15.5" spans="1:9">
      <c r="A49" s="418" t="s">
        <v>791</v>
      </c>
      <c r="B49" s="419">
        <v>0</v>
      </c>
      <c r="C49" s="419">
        <v>0</v>
      </c>
      <c r="D49" s="419">
        <v>0</v>
      </c>
      <c r="E49" s="419">
        <v>0</v>
      </c>
      <c r="F49" s="419">
        <v>0</v>
      </c>
      <c r="G49" s="419">
        <v>0</v>
      </c>
      <c r="H49" s="419">
        <f>H9-H31</f>
        <v>5168.42857142858</v>
      </c>
      <c r="I49" s="419">
        <v>0</v>
      </c>
    </row>
    <row r="50" ht="15.5" spans="1:9">
      <c r="A50" s="418" t="s">
        <v>792</v>
      </c>
      <c r="B50" s="419">
        <v>0</v>
      </c>
      <c r="C50" s="419">
        <v>0</v>
      </c>
      <c r="D50" s="419">
        <v>0</v>
      </c>
      <c r="E50" s="419">
        <v>0</v>
      </c>
      <c r="F50" s="419">
        <v>0</v>
      </c>
      <c r="G50" s="419">
        <v>0</v>
      </c>
      <c r="H50" s="419">
        <f t="shared" ref="H50:H52" si="14">H10-H32</f>
        <v>0</v>
      </c>
      <c r="I50" s="419">
        <v>0</v>
      </c>
    </row>
    <row r="51" ht="15.5" spans="1:9">
      <c r="A51" s="418" t="s">
        <v>793</v>
      </c>
      <c r="B51" s="419">
        <v>0</v>
      </c>
      <c r="C51" s="419">
        <v>0</v>
      </c>
      <c r="D51" s="419">
        <v>0</v>
      </c>
      <c r="E51" s="419">
        <v>0</v>
      </c>
      <c r="F51" s="419">
        <v>0</v>
      </c>
      <c r="G51" s="419">
        <v>0</v>
      </c>
      <c r="H51" s="419">
        <f t="shared" si="14"/>
        <v>0</v>
      </c>
      <c r="I51" s="419">
        <v>0</v>
      </c>
    </row>
    <row r="52" ht="15.5" spans="1:9">
      <c r="A52" s="421" t="s">
        <v>794</v>
      </c>
      <c r="B52" s="428">
        <v>0</v>
      </c>
      <c r="C52" s="428">
        <v>0</v>
      </c>
      <c r="D52" s="428">
        <v>0</v>
      </c>
      <c r="E52" s="428">
        <v>0</v>
      </c>
      <c r="F52" s="428">
        <v>0</v>
      </c>
      <c r="G52" s="428">
        <v>0</v>
      </c>
      <c r="H52" s="419">
        <f t="shared" si="14"/>
        <v>0</v>
      </c>
      <c r="I52" s="428">
        <v>0</v>
      </c>
    </row>
    <row r="53" ht="15.5" spans="1:9">
      <c r="A53" s="499" t="s">
        <v>603</v>
      </c>
      <c r="B53" s="487">
        <v>0</v>
      </c>
      <c r="C53" s="487">
        <v>0</v>
      </c>
      <c r="D53" s="487">
        <v>0</v>
      </c>
      <c r="E53" s="487">
        <v>0</v>
      </c>
      <c r="F53" s="487">
        <v>0</v>
      </c>
      <c r="G53" s="487">
        <v>0</v>
      </c>
      <c r="H53" s="487">
        <f>SUM(H49:H52)</f>
        <v>5168.42857142858</v>
      </c>
      <c r="I53" s="487">
        <v>0</v>
      </c>
    </row>
    <row r="54" ht="15.5" spans="1:9">
      <c r="A54" s="488"/>
      <c r="B54" s="425"/>
      <c r="C54" s="425"/>
      <c r="D54" s="425"/>
      <c r="E54" s="425"/>
      <c r="F54" s="425"/>
      <c r="G54" s="425"/>
      <c r="H54" s="425"/>
      <c r="I54" s="508"/>
    </row>
    <row r="55" ht="15.5" spans="1:9">
      <c r="A55" s="485" t="s">
        <v>795</v>
      </c>
      <c r="B55" s="417"/>
      <c r="C55" s="417"/>
      <c r="D55" s="417"/>
      <c r="E55" s="417"/>
      <c r="F55" s="417"/>
      <c r="G55" s="417"/>
      <c r="H55" s="417"/>
      <c r="I55" s="466"/>
    </row>
    <row r="56" ht="15.5" spans="1:9">
      <c r="A56" s="490" t="s">
        <v>796</v>
      </c>
      <c r="B56" s="419">
        <v>0</v>
      </c>
      <c r="C56" s="419">
        <v>0</v>
      </c>
      <c r="D56" s="419">
        <v>0</v>
      </c>
      <c r="E56" s="419">
        <v>0</v>
      </c>
      <c r="F56" s="419">
        <v>0</v>
      </c>
      <c r="G56" s="419">
        <v>0</v>
      </c>
      <c r="H56" s="419">
        <f>H16-H38</f>
        <v>0</v>
      </c>
      <c r="I56" s="362">
        <v>0</v>
      </c>
    </row>
    <row r="57" ht="15.5" spans="1:9">
      <c r="A57" s="490" t="s">
        <v>792</v>
      </c>
      <c r="B57" s="419">
        <v>0</v>
      </c>
      <c r="C57" s="419">
        <v>0</v>
      </c>
      <c r="D57" s="419">
        <v>0</v>
      </c>
      <c r="E57" s="419">
        <v>0</v>
      </c>
      <c r="F57" s="419">
        <v>0</v>
      </c>
      <c r="G57" s="419">
        <v>0</v>
      </c>
      <c r="H57" s="419">
        <f t="shared" ref="H57:H60" si="15">H17-H39</f>
        <v>0</v>
      </c>
      <c r="I57" s="362">
        <v>0</v>
      </c>
    </row>
    <row r="58" ht="15.5" spans="1:9">
      <c r="A58" s="418" t="s">
        <v>797</v>
      </c>
      <c r="B58" s="419">
        <v>0</v>
      </c>
      <c r="C58" s="419">
        <v>0</v>
      </c>
      <c r="D58" s="419">
        <v>0</v>
      </c>
      <c r="E58" s="419">
        <v>0</v>
      </c>
      <c r="F58" s="419">
        <v>0</v>
      </c>
      <c r="G58" s="419">
        <v>0</v>
      </c>
      <c r="H58" s="419">
        <f t="shared" si="15"/>
        <v>0</v>
      </c>
      <c r="I58" s="362">
        <v>0</v>
      </c>
    </row>
    <row r="59" ht="15.5" spans="1:9">
      <c r="A59" s="490" t="s">
        <v>793</v>
      </c>
      <c r="B59" s="419">
        <v>0</v>
      </c>
      <c r="C59" s="419">
        <v>0</v>
      </c>
      <c r="D59" s="419">
        <v>0</v>
      </c>
      <c r="E59" s="419">
        <v>0</v>
      </c>
      <c r="F59" s="419">
        <v>0</v>
      </c>
      <c r="G59" s="419">
        <v>0</v>
      </c>
      <c r="H59" s="419">
        <f t="shared" si="15"/>
        <v>0</v>
      </c>
      <c r="I59" s="362">
        <v>0</v>
      </c>
    </row>
    <row r="60" ht="15.5" spans="1:9">
      <c r="A60" s="491" t="s">
        <v>794</v>
      </c>
      <c r="B60" s="428">
        <v>0</v>
      </c>
      <c r="C60" s="428">
        <v>0</v>
      </c>
      <c r="D60" s="428">
        <v>0</v>
      </c>
      <c r="E60" s="428">
        <v>0</v>
      </c>
      <c r="F60" s="428">
        <v>0</v>
      </c>
      <c r="G60" s="428">
        <v>0</v>
      </c>
      <c r="H60" s="419">
        <f t="shared" si="15"/>
        <v>0</v>
      </c>
      <c r="I60" s="474">
        <v>0</v>
      </c>
    </row>
    <row r="61" ht="15.5" spans="1:9">
      <c r="A61" s="492" t="s">
        <v>603</v>
      </c>
      <c r="B61" s="493">
        <v>0</v>
      </c>
      <c r="C61" s="493">
        <v>0</v>
      </c>
      <c r="D61" s="493">
        <v>0</v>
      </c>
      <c r="E61" s="493">
        <v>0</v>
      </c>
      <c r="F61" s="493">
        <v>0</v>
      </c>
      <c r="G61" s="493">
        <v>0</v>
      </c>
      <c r="H61" s="493">
        <f>SUM(H56:H60)</f>
        <v>0</v>
      </c>
      <c r="I61" s="514">
        <v>0</v>
      </c>
    </row>
    <row r="62" ht="15.5" spans="1:9">
      <c r="A62" s="494"/>
      <c r="B62" s="431"/>
      <c r="C62" s="431"/>
      <c r="D62" s="431"/>
      <c r="E62" s="431"/>
      <c r="F62" s="431"/>
      <c r="G62" s="431"/>
      <c r="H62" s="431"/>
      <c r="I62" s="510"/>
    </row>
    <row r="63" ht="16.25" spans="1:9">
      <c r="A63" s="476" t="s">
        <v>763</v>
      </c>
      <c r="B63" s="496">
        <v>0</v>
      </c>
      <c r="C63" s="496">
        <v>0</v>
      </c>
      <c r="D63" s="496">
        <v>0</v>
      </c>
      <c r="E63" s="496">
        <v>0</v>
      </c>
      <c r="F63" s="496">
        <v>0</v>
      </c>
      <c r="G63" s="496">
        <v>0</v>
      </c>
      <c r="H63" s="496">
        <f>H61+H53</f>
        <v>5168.42857142858</v>
      </c>
      <c r="I63" s="496">
        <v>0</v>
      </c>
    </row>
    <row r="64" ht="14.75"/>
  </sheetData>
  <mergeCells count="4">
    <mergeCell ref="A1:H1"/>
    <mergeCell ref="A2:H2"/>
    <mergeCell ref="A47:I47"/>
    <mergeCell ref="I3:I7"/>
  </mergeCells>
  <pageMargins left="0.7" right="0.7" top="0.75" bottom="0.75" header="0.3" footer="0.3"/>
  <pageSetup paperSize="1" scale="9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zoomScale="85" zoomScaleNormal="85" workbookViewId="0">
      <pane ySplit="6" topLeftCell="A7" activePane="bottomLeft" state="frozen"/>
      <selection/>
      <selection pane="bottomLeft" activeCell="M19" sqref="M19"/>
    </sheetView>
  </sheetViews>
  <sheetFormatPr defaultColWidth="9" defaultRowHeight="14"/>
  <cols>
    <col min="1" max="1" width="3.33333333333333" customWidth="1"/>
    <col min="2" max="2" width="56.6666666666667" customWidth="1"/>
    <col min="3" max="3" width="15.4416666666667" customWidth="1"/>
    <col min="4" max="4" width="16.1083333333333" customWidth="1"/>
    <col min="5" max="5" width="14.775" customWidth="1"/>
    <col min="6" max="6" width="15.4416666666667" customWidth="1"/>
    <col min="7" max="7" width="1.33333333333333" customWidth="1"/>
    <col min="8" max="8" width="15.6666666666667" customWidth="1"/>
    <col min="9" max="9" width="13.9166666666667"/>
    <col min="10" max="10" width="11.3333333333333"/>
  </cols>
  <sheetData>
    <row r="1" ht="15.5" spans="1:11">
      <c r="A1" s="455"/>
      <c r="B1" s="249"/>
      <c r="C1" s="456"/>
      <c r="D1" s="456"/>
      <c r="E1" s="456"/>
      <c r="F1" s="456"/>
      <c r="G1" s="456"/>
      <c r="H1" s="456"/>
      <c r="I1" s="249"/>
      <c r="J1" s="249"/>
      <c r="K1" s="249"/>
    </row>
    <row r="2" ht="15.5" spans="1:11">
      <c r="A2" s="410" t="s">
        <v>799</v>
      </c>
      <c r="B2" s="411"/>
      <c r="C2" s="411"/>
      <c r="D2" s="411"/>
      <c r="E2" s="411"/>
      <c r="F2" s="411"/>
      <c r="G2" s="411"/>
      <c r="H2" s="412"/>
      <c r="I2" s="250"/>
      <c r="J2" s="250"/>
      <c r="K2" s="250"/>
    </row>
    <row r="3" ht="15.5" spans="1:11">
      <c r="A3" s="410" t="s">
        <v>800</v>
      </c>
      <c r="B3" s="411"/>
      <c r="C3" s="411"/>
      <c r="D3" s="411"/>
      <c r="E3" s="411"/>
      <c r="F3" s="411"/>
      <c r="G3" s="411"/>
      <c r="H3" s="412"/>
      <c r="I3" s="250"/>
      <c r="J3" s="250"/>
      <c r="K3" s="250"/>
    </row>
    <row r="4" ht="15.5" spans="1:11">
      <c r="A4" s="410" t="s">
        <v>801</v>
      </c>
      <c r="B4" s="411"/>
      <c r="C4" s="411"/>
      <c r="D4" s="411"/>
      <c r="E4" s="411"/>
      <c r="F4" s="411"/>
      <c r="G4" s="411"/>
      <c r="H4" s="412"/>
      <c r="I4" s="250"/>
      <c r="J4" s="250"/>
      <c r="K4" s="250"/>
    </row>
    <row r="5" ht="15.5" spans="1:11">
      <c r="A5" s="457"/>
      <c r="B5" s="458"/>
      <c r="C5" s="459" t="s">
        <v>802</v>
      </c>
      <c r="D5" s="460"/>
      <c r="E5" s="460"/>
      <c r="F5" s="461"/>
      <c r="G5" s="462"/>
      <c r="H5" s="462" t="s">
        <v>803</v>
      </c>
      <c r="I5" s="250"/>
      <c r="J5" s="250"/>
      <c r="K5" s="250"/>
    </row>
    <row r="6" ht="31" spans="1:11">
      <c r="A6" s="463" t="s">
        <v>106</v>
      </c>
      <c r="B6" s="464" t="s">
        <v>804</v>
      </c>
      <c r="C6" s="465" t="s">
        <v>805</v>
      </c>
      <c r="D6" s="465" t="s">
        <v>806</v>
      </c>
      <c r="E6" s="465" t="s">
        <v>807</v>
      </c>
      <c r="F6" s="465" t="s">
        <v>808</v>
      </c>
      <c r="G6" s="465"/>
      <c r="H6" s="465" t="s">
        <v>809</v>
      </c>
      <c r="I6" s="480"/>
      <c r="J6" s="480"/>
      <c r="K6" s="480"/>
    </row>
    <row r="7" ht="15.5" spans="1:11">
      <c r="A7" s="466">
        <v>1</v>
      </c>
      <c r="B7" s="417" t="s">
        <v>490</v>
      </c>
      <c r="C7" s="362">
        <f>SUM(C8:C14)</f>
        <v>11047888.78</v>
      </c>
      <c r="D7" s="362">
        <f t="shared" ref="D7:E7" si="0">SUM(D8:D14)</f>
        <v>71514.89</v>
      </c>
      <c r="E7" s="362">
        <f t="shared" si="0"/>
        <v>10853982.44</v>
      </c>
      <c r="F7" s="362">
        <f>C7+D7-E7</f>
        <v>265421.23</v>
      </c>
      <c r="G7" s="362"/>
      <c r="H7" s="362">
        <f>SUM(H8:H14)</f>
        <v>11047888.78</v>
      </c>
      <c r="I7" s="249"/>
      <c r="J7" s="249"/>
      <c r="K7" s="249"/>
    </row>
    <row r="8" ht="15.5" spans="1:11">
      <c r="A8" s="467"/>
      <c r="B8" s="468" t="s">
        <v>810</v>
      </c>
      <c r="C8" s="469">
        <f>H8</f>
        <v>589</v>
      </c>
      <c r="D8" s="469">
        <f>Receipts!J3319</f>
        <v>0</v>
      </c>
      <c r="E8" s="469">
        <f>Payments!K1501</f>
        <v>0</v>
      </c>
      <c r="F8" s="469">
        <f>C8+D8-E8</f>
        <v>589</v>
      </c>
      <c r="G8" s="469"/>
      <c r="H8" s="469">
        <v>589</v>
      </c>
      <c r="I8" s="249"/>
      <c r="J8" s="249"/>
      <c r="K8" s="249"/>
    </row>
    <row r="9" ht="15.5" spans="1:11">
      <c r="A9" s="467"/>
      <c r="B9" s="468" t="s">
        <v>811</v>
      </c>
      <c r="C9" s="469">
        <f t="shared" ref="C9:C15" si="1">H9</f>
        <v>10670965.76</v>
      </c>
      <c r="D9" s="469">
        <f>Receipts!K3319</f>
        <v>0</v>
      </c>
      <c r="E9" s="469">
        <f>Payments!L1588</f>
        <v>10607831.29</v>
      </c>
      <c r="F9" s="469">
        <f t="shared" ref="F9:F22" si="2">C9+D9-E9</f>
        <v>63134.4700000007</v>
      </c>
      <c r="G9" s="469"/>
      <c r="H9" s="469">
        <v>10670965.76</v>
      </c>
      <c r="I9" s="249"/>
      <c r="J9" s="249"/>
      <c r="K9" s="249"/>
    </row>
    <row r="10" ht="15.5" spans="1:11">
      <c r="A10" s="467"/>
      <c r="B10" s="468" t="s">
        <v>812</v>
      </c>
      <c r="C10" s="469">
        <f t="shared" si="1"/>
        <v>3423.44</v>
      </c>
      <c r="D10" s="469">
        <f>Receipts!L3319</f>
        <v>0</v>
      </c>
      <c r="E10" s="469">
        <f>Payments!M1586</f>
        <v>3400</v>
      </c>
      <c r="F10" s="469">
        <f t="shared" si="2"/>
        <v>23.4400000000001</v>
      </c>
      <c r="G10" s="469"/>
      <c r="H10" s="469">
        <v>3423.44</v>
      </c>
      <c r="I10" s="249"/>
      <c r="J10" s="249"/>
      <c r="K10" s="249"/>
    </row>
    <row r="11" ht="15.5" spans="1:11">
      <c r="A11" s="467"/>
      <c r="B11" s="468" t="s">
        <v>813</v>
      </c>
      <c r="C11" s="469">
        <f t="shared" si="1"/>
        <v>369647.32</v>
      </c>
      <c r="D11" s="469">
        <f>Receipts!M3319</f>
        <v>0</v>
      </c>
      <c r="E11" s="469">
        <f>Payments!N1588</f>
        <v>218038.64</v>
      </c>
      <c r="F11" s="469">
        <f t="shared" si="2"/>
        <v>151608.68</v>
      </c>
      <c r="G11" s="469"/>
      <c r="H11" s="469">
        <v>369647.32</v>
      </c>
      <c r="I11" s="249"/>
      <c r="J11" s="249"/>
      <c r="K11" s="249"/>
    </row>
    <row r="12" ht="15.5" spans="1:11">
      <c r="A12" s="467"/>
      <c r="B12" s="468" t="s">
        <v>814</v>
      </c>
      <c r="C12" s="469">
        <f t="shared" si="1"/>
        <v>3263.26</v>
      </c>
      <c r="D12" s="469">
        <f>Receipts!N3319</f>
        <v>46389.89</v>
      </c>
      <c r="E12" s="469">
        <f>Payments!O1588</f>
        <v>24712.51</v>
      </c>
      <c r="F12" s="469">
        <f t="shared" si="2"/>
        <v>24940.64</v>
      </c>
      <c r="G12" s="469"/>
      <c r="H12" s="469">
        <v>3263.26</v>
      </c>
      <c r="I12" s="249"/>
      <c r="J12" s="249"/>
      <c r="K12" s="249"/>
    </row>
    <row r="13" ht="15.5" spans="1:11">
      <c r="A13" s="466"/>
      <c r="B13" s="468" t="s">
        <v>815</v>
      </c>
      <c r="C13" s="469">
        <f t="shared" si="1"/>
        <v>0</v>
      </c>
      <c r="D13" s="469">
        <v>0</v>
      </c>
      <c r="E13" s="469">
        <v>0</v>
      </c>
      <c r="F13" s="469">
        <f t="shared" si="2"/>
        <v>0</v>
      </c>
      <c r="G13" s="469"/>
      <c r="H13" s="469">
        <v>0</v>
      </c>
      <c r="I13" s="249"/>
      <c r="J13" s="249"/>
      <c r="K13" s="249"/>
    </row>
    <row r="14" ht="15.5" spans="1:11">
      <c r="A14" s="466"/>
      <c r="B14" s="468" t="s">
        <v>816</v>
      </c>
      <c r="C14" s="469">
        <f t="shared" si="1"/>
        <v>0</v>
      </c>
      <c r="D14" s="469">
        <f>Receipts!O3319</f>
        <v>25125</v>
      </c>
      <c r="E14" s="469">
        <f>Payments!P1588</f>
        <v>0</v>
      </c>
      <c r="F14" s="469">
        <f t="shared" si="2"/>
        <v>25125</v>
      </c>
      <c r="G14" s="469"/>
      <c r="H14" s="469">
        <v>0</v>
      </c>
      <c r="I14" s="249"/>
      <c r="J14" s="249"/>
      <c r="K14" s="249"/>
    </row>
    <row r="15" ht="15.5" spans="1:11">
      <c r="A15" s="466">
        <v>2</v>
      </c>
      <c r="B15" s="417" t="s">
        <v>491</v>
      </c>
      <c r="C15" s="470">
        <f t="shared" si="1"/>
        <v>-16792.3700000003</v>
      </c>
      <c r="D15" s="469">
        <f>Receipts!P3319</f>
        <v>14967833.45</v>
      </c>
      <c r="E15" s="469">
        <f>Payments!Q1588</f>
        <v>3607941.74</v>
      </c>
      <c r="F15" s="471">
        <f t="shared" si="2"/>
        <v>11343099.34</v>
      </c>
      <c r="G15" s="362"/>
      <c r="H15" s="470">
        <v>-16792.3700000003</v>
      </c>
      <c r="J15" s="249"/>
      <c r="K15" s="249"/>
    </row>
    <row r="16" ht="15.5" spans="1:11">
      <c r="A16" s="466">
        <v>3</v>
      </c>
      <c r="B16" s="417" t="s">
        <v>492</v>
      </c>
      <c r="C16" s="470">
        <f t="shared" ref="C16:C22" si="3">H16</f>
        <v>4629.56000000006</v>
      </c>
      <c r="D16" s="469">
        <f>Receipts!Q3319</f>
        <v>1079954.02</v>
      </c>
      <c r="E16" s="469">
        <f>Payments!R1588</f>
        <v>521226.4</v>
      </c>
      <c r="F16" s="469">
        <f t="shared" si="2"/>
        <v>563357.18</v>
      </c>
      <c r="G16" s="362"/>
      <c r="H16" s="362">
        <v>4629.56000000006</v>
      </c>
      <c r="J16" s="249"/>
      <c r="K16" s="249"/>
    </row>
    <row r="17" ht="15.5" spans="1:11">
      <c r="A17" s="466">
        <v>4</v>
      </c>
      <c r="B17" s="417" t="s">
        <v>493</v>
      </c>
      <c r="C17" s="470">
        <f t="shared" si="3"/>
        <v>14627.15</v>
      </c>
      <c r="D17" s="469">
        <f>Receipts!R3319</f>
        <v>575342.35</v>
      </c>
      <c r="E17" s="469">
        <f>Payments!S1588</f>
        <v>341226.4</v>
      </c>
      <c r="F17" s="469">
        <f t="shared" si="2"/>
        <v>248743.1</v>
      </c>
      <c r="G17" s="362"/>
      <c r="H17" s="362">
        <v>14627.15</v>
      </c>
      <c r="J17" s="249"/>
      <c r="K17" s="249"/>
    </row>
    <row r="18" ht="15.5" spans="1:11">
      <c r="A18" s="466">
        <v>5</v>
      </c>
      <c r="B18" s="417" t="s">
        <v>494</v>
      </c>
      <c r="C18" s="470">
        <f t="shared" si="3"/>
        <v>8267.17</v>
      </c>
      <c r="D18" s="469">
        <f>Receipts!S3319</f>
        <v>32384.95</v>
      </c>
      <c r="E18" s="469">
        <f>Payments!T1588</f>
        <v>0</v>
      </c>
      <c r="F18" s="469">
        <f t="shared" si="2"/>
        <v>40652.12</v>
      </c>
      <c r="G18" s="362"/>
      <c r="H18" s="362">
        <v>8267.17</v>
      </c>
      <c r="J18" s="249"/>
      <c r="K18" s="249"/>
    </row>
    <row r="19" ht="15.5" spans="1:11">
      <c r="A19" s="466">
        <v>6</v>
      </c>
      <c r="B19" s="417" t="s">
        <v>495</v>
      </c>
      <c r="C19" s="470">
        <f t="shared" si="3"/>
        <v>154.28</v>
      </c>
      <c r="D19" s="469">
        <v>0</v>
      </c>
      <c r="E19" s="469">
        <v>0</v>
      </c>
      <c r="F19" s="469">
        <f t="shared" si="2"/>
        <v>154.28</v>
      </c>
      <c r="G19" s="362"/>
      <c r="H19" s="362">
        <v>154.28</v>
      </c>
      <c r="I19" s="249"/>
      <c r="J19" s="249"/>
      <c r="K19" s="249"/>
    </row>
    <row r="20" ht="15.5" spans="1:11">
      <c r="A20" s="466">
        <v>7</v>
      </c>
      <c r="B20" s="418" t="s">
        <v>496</v>
      </c>
      <c r="C20" s="470">
        <f t="shared" si="3"/>
        <v>0</v>
      </c>
      <c r="D20" s="469">
        <v>0</v>
      </c>
      <c r="E20" s="469">
        <v>0</v>
      </c>
      <c r="F20" s="469">
        <f t="shared" si="2"/>
        <v>0</v>
      </c>
      <c r="G20" s="362"/>
      <c r="H20" s="362">
        <v>0</v>
      </c>
      <c r="I20" s="249"/>
      <c r="J20" s="249"/>
      <c r="K20" s="249"/>
    </row>
    <row r="21" ht="15.5" spans="1:11">
      <c r="A21" s="466">
        <v>8</v>
      </c>
      <c r="B21" s="418" t="s">
        <v>497</v>
      </c>
      <c r="C21" s="470">
        <f t="shared" si="3"/>
        <v>28920.07</v>
      </c>
      <c r="D21" s="469">
        <v>0</v>
      </c>
      <c r="E21" s="469">
        <v>0</v>
      </c>
      <c r="F21" s="469">
        <f t="shared" si="2"/>
        <v>28920.07</v>
      </c>
      <c r="G21" s="362"/>
      <c r="H21" s="362">
        <v>28920.07</v>
      </c>
      <c r="I21" s="249"/>
      <c r="K21" s="249"/>
    </row>
    <row r="22" ht="15.5" spans="1:11">
      <c r="A22" s="466">
        <v>9</v>
      </c>
      <c r="B22" s="418" t="s">
        <v>498</v>
      </c>
      <c r="C22" s="470">
        <f t="shared" si="3"/>
        <v>199297.43</v>
      </c>
      <c r="D22" s="469">
        <f>Receipts!T3319</f>
        <v>455159.43</v>
      </c>
      <c r="E22" s="469">
        <f>Payments!U1588</f>
        <v>809585.18</v>
      </c>
      <c r="F22" s="469">
        <f t="shared" si="2"/>
        <v>-155128.32</v>
      </c>
      <c r="G22" s="362"/>
      <c r="H22" s="362">
        <v>199297.43</v>
      </c>
      <c r="J22" s="249"/>
      <c r="K22" s="249"/>
    </row>
    <row r="23" ht="15.5" spans="1:11">
      <c r="A23" s="472"/>
      <c r="B23" s="473"/>
      <c r="C23" s="474"/>
      <c r="D23" s="474"/>
      <c r="E23" s="474"/>
      <c r="F23" s="474"/>
      <c r="G23" s="474"/>
      <c r="H23" s="474"/>
      <c r="I23" s="249"/>
      <c r="J23" s="249"/>
      <c r="K23" s="249"/>
    </row>
    <row r="24" ht="16.25" spans="1:11">
      <c r="A24" s="475"/>
      <c r="B24" s="476" t="s">
        <v>421</v>
      </c>
      <c r="C24" s="477">
        <f>SUM(C15:C22)+C7</f>
        <v>11286992.07</v>
      </c>
      <c r="D24" s="477">
        <f t="shared" ref="D24:H24" si="4">SUM(D15:D22)+D7</f>
        <v>17182189.09</v>
      </c>
      <c r="E24" s="477">
        <f t="shared" si="4"/>
        <v>16133962.16</v>
      </c>
      <c r="F24" s="477">
        <f t="shared" si="4"/>
        <v>12335219</v>
      </c>
      <c r="G24" s="477">
        <f t="shared" si="4"/>
        <v>0</v>
      </c>
      <c r="H24" s="477">
        <f t="shared" si="4"/>
        <v>11286992.07</v>
      </c>
      <c r="I24" s="249"/>
      <c r="J24" s="249"/>
      <c r="K24" s="249"/>
    </row>
    <row r="25" ht="16.25" spans="1:11">
      <c r="A25" s="455"/>
      <c r="B25" s="249"/>
      <c r="C25" s="456"/>
      <c r="D25" s="456"/>
      <c r="E25" s="456"/>
      <c r="F25" s="456"/>
      <c r="G25" s="456"/>
      <c r="H25" s="456"/>
      <c r="I25" s="249"/>
      <c r="J25" s="249"/>
      <c r="K25" s="249"/>
    </row>
    <row r="26" ht="15.5" spans="1:11">
      <c r="A26" s="466">
        <v>10</v>
      </c>
      <c r="B26" s="418" t="s">
        <v>496</v>
      </c>
      <c r="C26" s="470">
        <f>H26</f>
        <v>-913467.479999999</v>
      </c>
      <c r="D26" s="362">
        <f>Receipts!U3319</f>
        <v>7392955.29</v>
      </c>
      <c r="E26" s="362">
        <f>Payments!V1586</f>
        <v>6801485.13</v>
      </c>
      <c r="F26" s="470">
        <f>C26+D26-E26</f>
        <v>-321997.319999999</v>
      </c>
      <c r="G26" s="362"/>
      <c r="H26" s="470">
        <v>-913467.479999999</v>
      </c>
      <c r="I26">
        <v>913</v>
      </c>
      <c r="J26" s="249"/>
      <c r="K26" s="249"/>
    </row>
    <row r="27" ht="15.5" spans="1:11">
      <c r="A27" s="472"/>
      <c r="B27" s="473"/>
      <c r="C27" s="474"/>
      <c r="D27" s="474"/>
      <c r="E27" s="474"/>
      <c r="F27" s="474"/>
      <c r="G27" s="474"/>
      <c r="H27" s="474"/>
      <c r="I27" s="249"/>
      <c r="J27" s="249"/>
      <c r="K27" s="249"/>
    </row>
    <row r="28" ht="16.25" spans="1:11">
      <c r="A28" s="478"/>
      <c r="B28" s="432"/>
      <c r="C28" s="479">
        <f>SUM(C26:C27)</f>
        <v>-913467.479999999</v>
      </c>
      <c r="D28" s="479">
        <f t="shared" ref="D28:H28" si="5">SUM(D26:D27)</f>
        <v>7392955.29</v>
      </c>
      <c r="E28" s="479">
        <f t="shared" si="5"/>
        <v>6801485.13</v>
      </c>
      <c r="F28" s="479">
        <f t="shared" si="5"/>
        <v>-321997.319999999</v>
      </c>
      <c r="G28" s="479"/>
      <c r="H28" s="479">
        <f t="shared" si="5"/>
        <v>-913467.479999999</v>
      </c>
      <c r="I28" s="250"/>
      <c r="J28" s="250"/>
      <c r="K28" s="250"/>
    </row>
    <row r="29" ht="16.25" spans="1:11">
      <c r="A29" s="455"/>
      <c r="B29" s="249"/>
      <c r="C29" s="456"/>
      <c r="D29" s="456"/>
      <c r="E29" s="456"/>
      <c r="F29" s="456"/>
      <c r="G29" s="456"/>
      <c r="H29" s="456"/>
      <c r="I29" s="249"/>
      <c r="J29" s="249"/>
      <c r="K29" s="249"/>
    </row>
    <row r="30" ht="16.25" spans="1:11">
      <c r="A30" s="478"/>
      <c r="B30" s="432" t="s">
        <v>817</v>
      </c>
      <c r="C30" s="479">
        <f>C24+C28</f>
        <v>10373524.59</v>
      </c>
      <c r="D30" s="479">
        <f t="shared" ref="D30:H30" si="6">D24+D28</f>
        <v>24575144.38</v>
      </c>
      <c r="E30" s="479">
        <f t="shared" si="6"/>
        <v>22935447.29</v>
      </c>
      <c r="F30" s="479">
        <f>C30+D30-E30</f>
        <v>12013221.68</v>
      </c>
      <c r="G30" s="479"/>
      <c r="H30" s="479">
        <f t="shared" si="6"/>
        <v>10373524.59</v>
      </c>
      <c r="I30" s="249"/>
      <c r="J30" s="249"/>
      <c r="K30" s="249"/>
    </row>
    <row r="31" ht="16.25" spans="1:11">
      <c r="A31" s="455"/>
      <c r="B31" s="249"/>
      <c r="C31" s="456"/>
      <c r="D31" s="456"/>
      <c r="E31" s="456"/>
      <c r="F31" s="456"/>
      <c r="G31" s="456"/>
      <c r="H31" s="456"/>
      <c r="I31" s="249"/>
      <c r="J31" s="249"/>
      <c r="K31" s="249"/>
    </row>
  </sheetData>
  <mergeCells count="4">
    <mergeCell ref="A2:H2"/>
    <mergeCell ref="A3:H3"/>
    <mergeCell ref="A4:H4"/>
    <mergeCell ref="C5:F5"/>
  </mergeCells>
  <pageMargins left="0.7" right="0.7" top="0.75" bottom="0.75" header="0.3" footer="0.3"/>
  <pageSetup paperSize="1" scale="9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H1302" sqref="H1302"/>
    </sheetView>
  </sheetViews>
  <sheetFormatPr defaultColWidth="9" defaultRowHeight="14" outlineLevelCol="5"/>
  <cols>
    <col min="1" max="1" width="30.1083333333333" customWidth="1"/>
    <col min="2" max="2" width="20.4416666666667" customWidth="1"/>
    <col min="3" max="3" width="19.1083333333333" customWidth="1"/>
    <col min="4" max="4" width="16.775" customWidth="1"/>
    <col min="5" max="5" width="18.4416666666667" customWidth="1"/>
    <col min="6" max="6" width="17" customWidth="1"/>
  </cols>
  <sheetData>
    <row r="1" ht="15.5" spans="1:6">
      <c r="A1" s="1" t="s">
        <v>0</v>
      </c>
      <c r="B1" s="1"/>
      <c r="C1" s="1"/>
      <c r="D1" s="1"/>
      <c r="E1" s="1"/>
      <c r="F1" s="1"/>
    </row>
    <row r="2" ht="15.5" spans="1:6">
      <c r="A2" s="1" t="s">
        <v>818</v>
      </c>
      <c r="B2" s="1"/>
      <c r="C2" s="1"/>
      <c r="D2" s="1"/>
      <c r="E2" s="1"/>
      <c r="F2" s="1"/>
    </row>
    <row r="3" ht="16.25" spans="1:6">
      <c r="A3" s="3" t="s">
        <v>819</v>
      </c>
      <c r="B3" s="3"/>
      <c r="C3" s="3"/>
      <c r="D3" s="3"/>
      <c r="E3" s="3"/>
      <c r="F3" s="3"/>
    </row>
    <row r="4" ht="31" spans="1:6">
      <c r="A4" s="449"/>
      <c r="B4" s="450" t="s">
        <v>820</v>
      </c>
      <c r="C4" s="450" t="s">
        <v>821</v>
      </c>
      <c r="D4" s="449" t="s">
        <v>822</v>
      </c>
      <c r="E4" s="450" t="s">
        <v>823</v>
      </c>
      <c r="F4" s="450" t="s">
        <v>824</v>
      </c>
    </row>
    <row r="5" ht="15.5" spans="1:6">
      <c r="A5" s="451"/>
      <c r="B5" s="452" t="s">
        <v>6</v>
      </c>
      <c r="C5" s="452" t="s">
        <v>6</v>
      </c>
      <c r="D5" s="452" t="s">
        <v>6</v>
      </c>
      <c r="E5" s="452" t="s">
        <v>6</v>
      </c>
      <c r="F5" s="452" t="s">
        <v>6</v>
      </c>
    </row>
    <row r="6" ht="15.5" spans="1:6">
      <c r="A6" s="418" t="s">
        <v>116</v>
      </c>
      <c r="B6" s="362">
        <f>'REPA-Sch'!C7</f>
        <v>13000344.28</v>
      </c>
      <c r="C6" s="362">
        <v>0</v>
      </c>
      <c r="D6" s="362">
        <f>B6+C6</f>
        <v>13000344.28</v>
      </c>
      <c r="E6" s="362">
        <f>'REPA-Sch'!F7</f>
        <v>13830897.71</v>
      </c>
      <c r="F6" s="420">
        <f>D6-E6</f>
        <v>-830553.430000002</v>
      </c>
    </row>
    <row r="7" ht="15.5" spans="1:6">
      <c r="A7" s="418" t="s">
        <v>825</v>
      </c>
      <c r="B7" s="362">
        <f>'REPA-Sch'!C13</f>
        <v>150000</v>
      </c>
      <c r="C7" s="362">
        <v>0</v>
      </c>
      <c r="D7" s="362">
        <f>B7+C7</f>
        <v>150000</v>
      </c>
      <c r="E7" s="362">
        <f>'REPA-Sch'!F13</f>
        <v>46389.89</v>
      </c>
      <c r="F7" s="420">
        <f t="shared" ref="F7:F8" si="0">D7-E7</f>
        <v>103610.11</v>
      </c>
    </row>
    <row r="8" ht="15.5" spans="1:6">
      <c r="A8" s="418" t="s">
        <v>826</v>
      </c>
      <c r="B8" s="362">
        <v>0</v>
      </c>
      <c r="C8" s="362">
        <v>0</v>
      </c>
      <c r="D8" s="362">
        <f>B8+C8</f>
        <v>0</v>
      </c>
      <c r="E8" s="362">
        <v>0</v>
      </c>
      <c r="F8" s="420">
        <f t="shared" si="0"/>
        <v>0</v>
      </c>
    </row>
    <row r="9" ht="16.25" spans="1:6">
      <c r="A9" s="453" t="s">
        <v>675</v>
      </c>
      <c r="B9" s="454">
        <f>SUM(B6:B8)</f>
        <v>13150344.28</v>
      </c>
      <c r="C9" s="454">
        <f t="shared" ref="C9:F9" si="1">SUM(C6:C8)</f>
        <v>0</v>
      </c>
      <c r="D9" s="454">
        <f t="shared" si="1"/>
        <v>13150344.28</v>
      </c>
      <c r="E9" s="454">
        <f t="shared" si="1"/>
        <v>13877287.6</v>
      </c>
      <c r="F9" s="454">
        <f t="shared" si="1"/>
        <v>-726943.320000002</v>
      </c>
    </row>
    <row r="10" ht="14.75"/>
  </sheetData>
  <mergeCells count="3">
    <mergeCell ref="A1:F1"/>
    <mergeCell ref="A2:F2"/>
    <mergeCell ref="A3:F3"/>
  </mergeCells>
  <pageMargins left="0.17" right="0.7" top="0.75" bottom="0.75" header="0.3" footer="0.3"/>
  <pageSetup paperSize="1" scale="8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C24" sqref="C24"/>
    </sheetView>
  </sheetViews>
  <sheetFormatPr defaultColWidth="9" defaultRowHeight="14" outlineLevelCol="5"/>
  <cols>
    <col min="1" max="1" width="55.1083333333333" customWidth="1"/>
    <col min="2" max="2" width="19" customWidth="1"/>
    <col min="3" max="3" width="16.5583333333333" customWidth="1"/>
    <col min="4" max="4" width="13.8833333333333" customWidth="1"/>
    <col min="5" max="5" width="14.5583333333333" customWidth="1"/>
    <col min="6" max="6" width="14.4416666666667" customWidth="1"/>
  </cols>
  <sheetData>
    <row r="1" ht="15.5" spans="1:6">
      <c r="A1" s="1" t="s">
        <v>0</v>
      </c>
      <c r="B1" s="1"/>
      <c r="C1" s="1"/>
      <c r="D1" s="1"/>
      <c r="E1" s="1"/>
      <c r="F1" s="1"/>
    </row>
    <row r="2" ht="15.5" spans="1:6">
      <c r="A2" s="1" t="s">
        <v>827</v>
      </c>
      <c r="B2" s="1"/>
      <c r="C2" s="1"/>
      <c r="D2" s="1"/>
      <c r="E2" s="1"/>
      <c r="F2" s="1"/>
    </row>
    <row r="3" ht="15.5" spans="1:6">
      <c r="A3" s="1" t="s">
        <v>828</v>
      </c>
      <c r="B3" s="1"/>
      <c r="C3" s="1"/>
      <c r="D3" s="1"/>
      <c r="E3" s="1"/>
      <c r="F3" s="1"/>
    </row>
    <row r="4" ht="15.5" spans="1:6">
      <c r="A4" s="442" t="s">
        <v>829</v>
      </c>
      <c r="B4" s="442"/>
      <c r="C4" s="442"/>
      <c r="D4" s="442"/>
      <c r="E4" s="442"/>
      <c r="F4" s="442"/>
    </row>
    <row r="5" ht="31" spans="1:6">
      <c r="A5" s="413"/>
      <c r="B5" s="414" t="s">
        <v>820</v>
      </c>
      <c r="C5" s="414" t="s">
        <v>821</v>
      </c>
      <c r="D5" s="414" t="s">
        <v>822</v>
      </c>
      <c r="E5" s="414" t="s">
        <v>830</v>
      </c>
      <c r="F5" s="414" t="s">
        <v>824</v>
      </c>
    </row>
    <row r="6" ht="15.5" spans="1:6">
      <c r="A6" s="413"/>
      <c r="B6" s="413" t="s">
        <v>6</v>
      </c>
      <c r="C6" s="413" t="s">
        <v>6</v>
      </c>
      <c r="D6" s="413" t="s">
        <v>6</v>
      </c>
      <c r="E6" s="413" t="s">
        <v>6</v>
      </c>
      <c r="F6" s="413" t="s">
        <v>6</v>
      </c>
    </row>
    <row r="7" ht="15.5" spans="1:6">
      <c r="A7" s="416" t="s">
        <v>257</v>
      </c>
      <c r="B7" s="436">
        <f>SUM(B8:B10)</f>
        <v>2361021.92</v>
      </c>
      <c r="C7" s="436">
        <f>SUM(C8:C10)</f>
        <v>0</v>
      </c>
      <c r="D7" s="436">
        <f t="shared" ref="D7:D15" si="0">B7+C7</f>
        <v>2361021.92</v>
      </c>
      <c r="E7" s="436">
        <f>SUM(E8:E10)</f>
        <v>1828121.83</v>
      </c>
      <c r="F7" s="443">
        <f>SUM(F8:F10)</f>
        <v>532900.09</v>
      </c>
    </row>
    <row r="8" ht="15.5" spans="1:6">
      <c r="A8" s="418" t="s">
        <v>831</v>
      </c>
      <c r="B8" s="362">
        <f>'REPA-Sch'!C31</f>
        <v>2300136.92</v>
      </c>
      <c r="C8" s="362">
        <v>0</v>
      </c>
      <c r="D8" s="362">
        <f t="shared" si="0"/>
        <v>2300136.92</v>
      </c>
      <c r="E8" s="362">
        <f>'REPA-Sch'!F31</f>
        <v>1577461.83</v>
      </c>
      <c r="F8" s="444">
        <f t="shared" ref="F8:F10" si="1">D8-E8</f>
        <v>722675.09</v>
      </c>
    </row>
    <row r="9" ht="15.5" spans="1:6">
      <c r="A9" s="418" t="s">
        <v>258</v>
      </c>
      <c r="B9" s="362">
        <f>'REPA-Sch'!C36</f>
        <v>0</v>
      </c>
      <c r="C9" s="362">
        <v>0</v>
      </c>
      <c r="D9" s="436">
        <f t="shared" si="0"/>
        <v>0</v>
      </c>
      <c r="E9" s="362">
        <f>'REPA-Sch'!F36</f>
        <v>0</v>
      </c>
      <c r="F9" s="444">
        <f t="shared" si="1"/>
        <v>0</v>
      </c>
    </row>
    <row r="10" ht="15.5" spans="1:6">
      <c r="A10" s="418" t="s">
        <v>832</v>
      </c>
      <c r="B10" s="362">
        <f>'REPA-Sch'!C43</f>
        <v>60885</v>
      </c>
      <c r="C10" s="362">
        <v>0</v>
      </c>
      <c r="D10" s="362">
        <f t="shared" si="0"/>
        <v>60885</v>
      </c>
      <c r="E10" s="362">
        <f>'REPA-Sch'!F43</f>
        <v>250660</v>
      </c>
      <c r="F10" s="444">
        <f t="shared" si="1"/>
        <v>-189775</v>
      </c>
    </row>
    <row r="11" ht="15.5" spans="1:6">
      <c r="A11" s="416" t="s">
        <v>275</v>
      </c>
      <c r="B11" s="436">
        <f>SUM(B12:B13)</f>
        <v>4603048.39</v>
      </c>
      <c r="C11" s="436">
        <f t="shared" ref="C11:F11" si="2">SUM(C12:C13)</f>
        <v>0</v>
      </c>
      <c r="D11" s="436">
        <f t="shared" si="0"/>
        <v>4603048.39</v>
      </c>
      <c r="E11" s="436">
        <f t="shared" si="2"/>
        <v>5346932.72</v>
      </c>
      <c r="F11" s="443">
        <f t="shared" si="2"/>
        <v>-743884.33</v>
      </c>
    </row>
    <row r="12" ht="15.5" spans="1:6">
      <c r="A12" s="418" t="s">
        <v>833</v>
      </c>
      <c r="B12" s="362">
        <f>'REPA-Sch'!C82</f>
        <v>2174706.01</v>
      </c>
      <c r="C12" s="362">
        <v>0</v>
      </c>
      <c r="D12" s="362">
        <f t="shared" si="0"/>
        <v>2174706.01</v>
      </c>
      <c r="E12" s="362">
        <f>'REPA-Sch'!F82</f>
        <v>2198912.1</v>
      </c>
      <c r="F12" s="444">
        <f>D12-E12</f>
        <v>-24206.0899999999</v>
      </c>
    </row>
    <row r="13" ht="15.5" spans="1:6">
      <c r="A13" s="418" t="s">
        <v>339</v>
      </c>
      <c r="B13" s="362">
        <f>'REPA-Sch'!C103</f>
        <v>2428342.38</v>
      </c>
      <c r="C13" s="362">
        <v>0</v>
      </c>
      <c r="D13" s="362">
        <f t="shared" si="0"/>
        <v>2428342.38</v>
      </c>
      <c r="E13" s="362">
        <f>'REPA-Sch'!F103</f>
        <v>3148020.62</v>
      </c>
      <c r="F13" s="444">
        <f>D13-E13</f>
        <v>-719678.24</v>
      </c>
    </row>
    <row r="14" ht="15.5" spans="1:6">
      <c r="A14" s="416" t="s">
        <v>363</v>
      </c>
      <c r="B14" s="436">
        <f>'REPA-Sch'!C114</f>
        <v>647000</v>
      </c>
      <c r="C14" s="436">
        <v>0</v>
      </c>
      <c r="D14" s="436">
        <f t="shared" si="0"/>
        <v>647000</v>
      </c>
      <c r="E14" s="436">
        <f>'REPA-Sch'!F114</f>
        <v>671747.33</v>
      </c>
      <c r="F14" s="443">
        <f>D14-E14</f>
        <v>-24747.33</v>
      </c>
    </row>
    <row r="15" ht="15.5" spans="1:6">
      <c r="A15" s="437" t="s">
        <v>590</v>
      </c>
      <c r="B15" s="438">
        <f>'REPA-Sch'!C119</f>
        <v>0</v>
      </c>
      <c r="C15" s="438">
        <v>0</v>
      </c>
      <c r="D15" s="436">
        <f t="shared" si="0"/>
        <v>0</v>
      </c>
      <c r="E15" s="438">
        <f>'REPA-Sch'!F119</f>
        <v>1312.84</v>
      </c>
      <c r="F15" s="436">
        <f>D15-E15</f>
        <v>-1312.84</v>
      </c>
    </row>
    <row r="16" ht="16.25" spans="1:6">
      <c r="A16" s="439" t="s">
        <v>675</v>
      </c>
      <c r="B16" s="440">
        <f>B15+B14+B11+B7</f>
        <v>7611070.31</v>
      </c>
      <c r="C16" s="440">
        <f>C15+C14+C11+C7</f>
        <v>0</v>
      </c>
      <c r="D16" s="440">
        <f>D15+D14+D11+D7</f>
        <v>7611070.31</v>
      </c>
      <c r="E16" s="440">
        <f>E15+E14+E11+E7</f>
        <v>7848114.72</v>
      </c>
      <c r="F16" s="440">
        <f>F15+F14+F11+F7</f>
        <v>-237044.41</v>
      </c>
    </row>
    <row r="17" ht="16.25" spans="1:6">
      <c r="A17" s="445"/>
      <c r="B17" s="446"/>
      <c r="C17" s="446"/>
      <c r="D17" s="446"/>
      <c r="E17" s="446"/>
      <c r="F17" s="447"/>
    </row>
    <row r="18" ht="15.5" spans="1:6">
      <c r="A18" s="445"/>
      <c r="B18" s="446"/>
      <c r="C18" s="446"/>
      <c r="D18" s="446"/>
      <c r="E18" s="446"/>
      <c r="F18" s="447"/>
    </row>
    <row r="19" ht="15.5" spans="1:6">
      <c r="A19" s="445"/>
      <c r="B19" s="446"/>
      <c r="C19" s="446"/>
      <c r="D19" s="446"/>
      <c r="E19" s="446"/>
      <c r="F19" s="447"/>
    </row>
    <row r="20" ht="15.5" spans="1:6">
      <c r="A20" s="445"/>
      <c r="B20" s="446"/>
      <c r="C20" s="446"/>
      <c r="D20" s="446"/>
      <c r="E20" s="446"/>
      <c r="F20" s="447"/>
    </row>
    <row r="21" ht="15.5" spans="1:6">
      <c r="A21" s="445"/>
      <c r="B21" s="446"/>
      <c r="C21" s="446"/>
      <c r="D21" s="446"/>
      <c r="E21" s="446"/>
      <c r="F21" s="447"/>
    </row>
    <row r="22" ht="15.5" spans="1:6">
      <c r="A22" s="445"/>
      <c r="B22" s="446"/>
      <c r="C22" s="446"/>
      <c r="D22" s="446"/>
      <c r="E22" s="446"/>
      <c r="F22" s="447"/>
    </row>
    <row r="23" ht="15.5" spans="1:6">
      <c r="A23" s="445"/>
      <c r="B23" s="446"/>
      <c r="C23" s="446">
        <f>9411.16+14457.77</f>
        <v>23868.93</v>
      </c>
      <c r="D23" s="446"/>
      <c r="E23" s="446"/>
      <c r="F23" s="447"/>
    </row>
    <row r="24" ht="15.5" spans="1:6">
      <c r="A24" s="445"/>
      <c r="B24" s="446"/>
      <c r="C24" s="446"/>
      <c r="D24" s="446"/>
      <c r="E24" s="446"/>
      <c r="F24" s="447"/>
    </row>
    <row r="25" ht="15.5" spans="1:6">
      <c r="A25" s="445"/>
      <c r="B25" s="446"/>
      <c r="C25" s="446"/>
      <c r="D25" s="446"/>
      <c r="E25" s="446"/>
      <c r="F25" s="447"/>
    </row>
    <row r="26" ht="15.5" spans="1:6">
      <c r="A26" s="445"/>
      <c r="B26" s="446"/>
      <c r="C26" s="446"/>
      <c r="D26" s="446"/>
      <c r="E26" s="446"/>
      <c r="F26" s="447"/>
    </row>
    <row r="27" ht="15.5" spans="1:6">
      <c r="A27" s="445"/>
      <c r="B27" s="446"/>
      <c r="C27" s="446"/>
      <c r="D27" s="446"/>
      <c r="E27" s="446"/>
      <c r="F27" s="447"/>
    </row>
    <row r="28" ht="15.5" spans="1:6">
      <c r="A28" s="445"/>
      <c r="B28" s="446"/>
      <c r="C28" s="446"/>
      <c r="D28" s="446"/>
      <c r="E28" s="446"/>
      <c r="F28" s="447"/>
    </row>
    <row r="29" ht="15.5" spans="1:6">
      <c r="A29" s="445"/>
      <c r="B29" s="446"/>
      <c r="C29" s="446"/>
      <c r="D29" s="446"/>
      <c r="E29" s="446"/>
      <c r="F29" s="447"/>
    </row>
    <row r="30" ht="15.5" spans="1:6">
      <c r="A30" s="445"/>
      <c r="B30" s="446"/>
      <c r="C30" s="446"/>
      <c r="D30" s="446"/>
      <c r="E30" s="446"/>
      <c r="F30" s="447"/>
    </row>
    <row r="31" ht="15.5" spans="1:6">
      <c r="A31" s="445"/>
      <c r="B31" s="446"/>
      <c r="C31" s="446"/>
      <c r="D31" s="446"/>
      <c r="E31" s="446"/>
      <c r="F31" s="447"/>
    </row>
    <row r="32" ht="15.5" spans="1:6">
      <c r="A32" s="445"/>
      <c r="B32" s="446"/>
      <c r="C32" s="446"/>
      <c r="D32" s="446"/>
      <c r="E32" s="446"/>
      <c r="F32" s="447"/>
    </row>
    <row r="33" ht="15.5" spans="1:6">
      <c r="A33" s="249"/>
      <c r="B33" s="249"/>
      <c r="C33" s="249"/>
      <c r="D33" s="249"/>
      <c r="E33" s="249"/>
      <c r="F33" s="448"/>
    </row>
    <row r="34" ht="15.5" spans="1:6">
      <c r="A34" s="249"/>
      <c r="B34" s="249"/>
      <c r="C34" s="249"/>
      <c r="D34" s="249"/>
      <c r="E34" s="249"/>
      <c r="F34" s="448"/>
    </row>
    <row r="35" ht="15.5" spans="1:6">
      <c r="A35" s="249"/>
      <c r="B35" s="249"/>
      <c r="C35" s="249"/>
      <c r="D35" s="249"/>
      <c r="E35" s="249"/>
      <c r="F35" s="448"/>
    </row>
    <row r="36" ht="15.5" spans="1:6">
      <c r="A36" s="249"/>
      <c r="B36" s="249"/>
      <c r="C36" s="249"/>
      <c r="D36" s="249"/>
      <c r="E36" s="249"/>
      <c r="F36" s="448"/>
    </row>
    <row r="37" ht="15.5" spans="1:6">
      <c r="A37" s="249"/>
      <c r="B37" s="249"/>
      <c r="C37" s="249"/>
      <c r="D37" s="249"/>
      <c r="E37" s="249"/>
      <c r="F37" s="448"/>
    </row>
    <row r="38" ht="15.5" spans="1:6">
      <c r="A38" s="249"/>
      <c r="B38" s="249"/>
      <c r="C38" s="249"/>
      <c r="D38" s="249"/>
      <c r="E38" s="249"/>
      <c r="F38" s="448"/>
    </row>
    <row r="39" ht="15.5" spans="1:6">
      <c r="A39" s="249"/>
      <c r="B39" s="249"/>
      <c r="C39" s="249"/>
      <c r="D39" s="249"/>
      <c r="E39" s="249"/>
      <c r="F39" s="448"/>
    </row>
    <row r="40" ht="15.5" spans="1:6">
      <c r="A40" s="249"/>
      <c r="B40" s="249"/>
      <c r="C40" s="249"/>
      <c r="D40" s="249"/>
      <c r="E40" s="249"/>
      <c r="F40" s="448"/>
    </row>
    <row r="41" ht="15.5" spans="1:6">
      <c r="A41" s="249"/>
      <c r="B41" s="249"/>
      <c r="C41" s="249"/>
      <c r="D41" s="249"/>
      <c r="E41" s="249"/>
      <c r="F41" s="448"/>
    </row>
    <row r="42" ht="15.5" spans="1:6">
      <c r="A42" s="249"/>
      <c r="B42" s="249"/>
      <c r="C42" s="249"/>
      <c r="D42" s="249"/>
      <c r="E42" s="249"/>
      <c r="F42" s="448"/>
    </row>
    <row r="43" ht="15.5" spans="1:6">
      <c r="A43" s="249"/>
      <c r="B43" s="249"/>
      <c r="C43" s="249"/>
      <c r="D43" s="249"/>
      <c r="E43" s="249"/>
      <c r="F43" s="448"/>
    </row>
    <row r="44" ht="15.5" spans="1:6">
      <c r="A44" s="249"/>
      <c r="B44" s="249"/>
      <c r="C44" s="249"/>
      <c r="D44" s="249"/>
      <c r="E44" s="249"/>
      <c r="F44" s="448"/>
    </row>
    <row r="45" ht="15.5" spans="1:6">
      <c r="A45" s="249"/>
      <c r="B45" s="249"/>
      <c r="C45" s="249"/>
      <c r="D45" s="249"/>
      <c r="E45" s="249"/>
      <c r="F45" s="448"/>
    </row>
    <row r="46" ht="15.5" spans="1:6">
      <c r="A46" s="249"/>
      <c r="B46" s="249"/>
      <c r="C46" s="249"/>
      <c r="D46" s="249"/>
      <c r="E46" s="249"/>
      <c r="F46" s="448"/>
    </row>
    <row r="47" ht="15.5" spans="1:6">
      <c r="A47" s="249"/>
      <c r="B47" s="249"/>
      <c r="C47" s="249"/>
      <c r="D47" s="249"/>
      <c r="E47" s="249"/>
      <c r="F47" s="448"/>
    </row>
    <row r="48" ht="15.5" spans="1:6">
      <c r="A48" s="249"/>
      <c r="B48" s="249"/>
      <c r="C48" s="249"/>
      <c r="D48" s="249"/>
      <c r="E48" s="249"/>
      <c r="F48" s="448"/>
    </row>
    <row r="49" ht="15.5" spans="1:6">
      <c r="A49" s="249"/>
      <c r="B49" s="249"/>
      <c r="C49" s="249"/>
      <c r="D49" s="249"/>
      <c r="E49" s="249"/>
      <c r="F49" s="448"/>
    </row>
    <row r="50" ht="15.5" spans="1:6">
      <c r="A50" s="249"/>
      <c r="B50" s="249"/>
      <c r="C50" s="249"/>
      <c r="D50" s="249"/>
      <c r="E50" s="249"/>
      <c r="F50" s="448"/>
    </row>
    <row r="51" ht="15.5" spans="1:6">
      <c r="A51" s="249"/>
      <c r="B51" s="249"/>
      <c r="C51" s="249"/>
      <c r="D51" s="249"/>
      <c r="E51" s="249"/>
      <c r="F51" s="448"/>
    </row>
    <row r="52" ht="15.5" spans="1:6">
      <c r="A52" s="249"/>
      <c r="B52" s="249"/>
      <c r="C52" s="249"/>
      <c r="D52" s="249"/>
      <c r="E52" s="12"/>
      <c r="F52" s="448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1" scale="9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7" topLeftCell="A13" activePane="bottomLeft" state="frozen"/>
      <selection/>
      <selection pane="bottomLeft" activeCell="H1302" sqref="H1302"/>
    </sheetView>
  </sheetViews>
  <sheetFormatPr defaultColWidth="9" defaultRowHeight="14" outlineLevelCol="5"/>
  <cols>
    <col min="1" max="1" width="55.1083333333333" customWidth="1"/>
    <col min="2" max="2" width="18.8833333333333" customWidth="1"/>
    <col min="3" max="3" width="16.5583333333333" customWidth="1"/>
    <col min="4" max="5" width="13.8833333333333" customWidth="1"/>
    <col min="6" max="6" width="13.2166666666667" customWidth="1"/>
  </cols>
  <sheetData>
    <row r="1" ht="15.5" spans="1:6">
      <c r="A1" s="1" t="s">
        <v>0</v>
      </c>
      <c r="B1" s="1"/>
      <c r="C1" s="1"/>
      <c r="D1" s="1"/>
      <c r="E1" s="1"/>
      <c r="F1" s="1"/>
    </row>
    <row r="2" ht="15.5" spans="1:6">
      <c r="A2" s="1" t="s">
        <v>827</v>
      </c>
      <c r="B2" s="1"/>
      <c r="C2" s="1"/>
      <c r="D2" s="1"/>
      <c r="E2" s="1"/>
      <c r="F2" s="1"/>
    </row>
    <row r="3" ht="15.5" spans="1:6">
      <c r="A3" s="1" t="s">
        <v>834</v>
      </c>
      <c r="B3" s="1"/>
      <c r="C3" s="1"/>
      <c r="D3" s="1"/>
      <c r="E3" s="1"/>
      <c r="F3" s="1"/>
    </row>
    <row r="4" ht="15.5" spans="1:6">
      <c r="A4" s="1" t="s">
        <v>835</v>
      </c>
      <c r="B4" s="1"/>
      <c r="C4" s="1"/>
      <c r="D4" s="1"/>
      <c r="E4" s="1"/>
      <c r="F4" s="1"/>
    </row>
    <row r="5" ht="15.5" spans="1:6">
      <c r="A5" s="1"/>
      <c r="B5" s="1"/>
      <c r="C5" s="1"/>
      <c r="D5" s="1"/>
      <c r="E5" s="1"/>
      <c r="F5" s="1"/>
    </row>
    <row r="6" ht="46.5" spans="1:6">
      <c r="A6" s="413"/>
      <c r="B6" s="414" t="s">
        <v>820</v>
      </c>
      <c r="C6" s="414" t="s">
        <v>821</v>
      </c>
      <c r="D6" s="414" t="s">
        <v>822</v>
      </c>
      <c r="E6" s="414" t="s">
        <v>823</v>
      </c>
      <c r="F6" s="414" t="s">
        <v>824</v>
      </c>
    </row>
    <row r="7" ht="15.5" spans="1:6">
      <c r="A7" s="413"/>
      <c r="B7" s="413" t="s">
        <v>6</v>
      </c>
      <c r="C7" s="413" t="s">
        <v>6</v>
      </c>
      <c r="D7" s="413" t="s">
        <v>6</v>
      </c>
      <c r="E7" s="413" t="s">
        <v>6</v>
      </c>
      <c r="F7" s="413" t="s">
        <v>6</v>
      </c>
    </row>
    <row r="8" ht="15.5" spans="1:6">
      <c r="A8" s="416" t="s">
        <v>257</v>
      </c>
      <c r="B8" s="436">
        <f>SUM(B9:B12)</f>
        <v>0</v>
      </c>
      <c r="C8" s="436">
        <f t="shared" ref="C8:F8" si="0">SUM(C9:C12)</f>
        <v>0</v>
      </c>
      <c r="D8" s="436">
        <f t="shared" si="0"/>
        <v>0</v>
      </c>
      <c r="E8" s="436">
        <f t="shared" si="0"/>
        <v>0</v>
      </c>
      <c r="F8" s="436">
        <f t="shared" si="0"/>
        <v>0</v>
      </c>
    </row>
    <row r="9" ht="15.5" spans="1:6">
      <c r="A9" s="418" t="s">
        <v>836</v>
      </c>
      <c r="B9" s="362">
        <v>0</v>
      </c>
      <c r="C9" s="362">
        <v>0</v>
      </c>
      <c r="D9" s="362">
        <v>0</v>
      </c>
      <c r="E9" s="362">
        <v>0</v>
      </c>
      <c r="F9" s="362">
        <f>D9-E9</f>
        <v>0</v>
      </c>
    </row>
    <row r="10" ht="15.5" spans="1:6">
      <c r="A10" s="418" t="s">
        <v>831</v>
      </c>
      <c r="B10" s="362">
        <v>0</v>
      </c>
      <c r="C10" s="362">
        <v>0</v>
      </c>
      <c r="D10" s="362">
        <v>0</v>
      </c>
      <c r="E10" s="362">
        <v>0</v>
      </c>
      <c r="F10" s="362">
        <f t="shared" ref="F10:F12" si="1">D10-E10</f>
        <v>0</v>
      </c>
    </row>
    <row r="11" ht="15.5" spans="1:6">
      <c r="A11" s="418" t="s">
        <v>258</v>
      </c>
      <c r="B11" s="362">
        <v>0</v>
      </c>
      <c r="C11" s="362">
        <v>0</v>
      </c>
      <c r="D11" s="362">
        <v>0</v>
      </c>
      <c r="E11" s="362">
        <v>0</v>
      </c>
      <c r="F11" s="362">
        <f t="shared" si="1"/>
        <v>0</v>
      </c>
    </row>
    <row r="12" ht="15.5" spans="1:6">
      <c r="A12" s="418" t="s">
        <v>832</v>
      </c>
      <c r="B12" s="362">
        <v>0</v>
      </c>
      <c r="C12" s="362">
        <v>0</v>
      </c>
      <c r="D12" s="362">
        <v>0</v>
      </c>
      <c r="E12" s="362">
        <v>0</v>
      </c>
      <c r="F12" s="362">
        <f t="shared" si="1"/>
        <v>0</v>
      </c>
    </row>
    <row r="13" ht="15.5" spans="1:6">
      <c r="A13" s="416" t="s">
        <v>275</v>
      </c>
      <c r="B13" s="436">
        <f>SUM(B14:B15)</f>
        <v>0</v>
      </c>
      <c r="C13" s="436">
        <f t="shared" ref="C13:F13" si="2">SUM(C14:C15)</f>
        <v>0</v>
      </c>
      <c r="D13" s="436">
        <f t="shared" si="2"/>
        <v>0</v>
      </c>
      <c r="E13" s="436">
        <f t="shared" si="2"/>
        <v>0</v>
      </c>
      <c r="F13" s="436">
        <f t="shared" si="2"/>
        <v>0</v>
      </c>
    </row>
    <row r="14" ht="15.5" spans="1:6">
      <c r="A14" s="418" t="s">
        <v>833</v>
      </c>
      <c r="B14" s="362">
        <v>0</v>
      </c>
      <c r="C14" s="362">
        <v>0</v>
      </c>
      <c r="D14" s="362">
        <v>0</v>
      </c>
      <c r="E14" s="362">
        <v>0</v>
      </c>
      <c r="F14" s="362">
        <f>D14-E14</f>
        <v>0</v>
      </c>
    </row>
    <row r="15" ht="15.5" spans="1:6">
      <c r="A15" s="418" t="s">
        <v>339</v>
      </c>
      <c r="B15" s="362">
        <v>0</v>
      </c>
      <c r="C15" s="362">
        <v>0</v>
      </c>
      <c r="D15" s="362">
        <v>0</v>
      </c>
      <c r="E15" s="362">
        <v>0</v>
      </c>
      <c r="F15" s="362">
        <f>D15-E15</f>
        <v>0</v>
      </c>
    </row>
    <row r="16" ht="15.5" spans="1:6">
      <c r="A16" s="416" t="s">
        <v>363</v>
      </c>
      <c r="B16" s="436">
        <v>0</v>
      </c>
      <c r="C16" s="436">
        <v>0</v>
      </c>
      <c r="D16" s="436">
        <v>0</v>
      </c>
      <c r="E16" s="436">
        <v>0</v>
      </c>
      <c r="F16" s="362">
        <f>D16-E16</f>
        <v>0</v>
      </c>
    </row>
    <row r="17" ht="15.5" spans="1:6">
      <c r="A17" s="437" t="s">
        <v>590</v>
      </c>
      <c r="B17" s="438">
        <v>0</v>
      </c>
      <c r="C17" s="438">
        <v>0</v>
      </c>
      <c r="D17" s="438">
        <v>0</v>
      </c>
      <c r="E17" s="438">
        <v>0</v>
      </c>
      <c r="F17" s="362">
        <f>D17-E17</f>
        <v>0</v>
      </c>
    </row>
    <row r="18" ht="16.25" spans="1:6">
      <c r="A18" s="439" t="s">
        <v>675</v>
      </c>
      <c r="B18" s="440">
        <v>6266842.31</v>
      </c>
      <c r="C18" s="440">
        <v>409247.442</v>
      </c>
      <c r="D18" s="440">
        <v>6676089.752</v>
      </c>
      <c r="E18" s="440">
        <v>6994001.38</v>
      </c>
      <c r="F18" s="441">
        <v>-317911.628</v>
      </c>
    </row>
    <row r="19" ht="14.75" spans="1:6">
      <c r="A19" s="371"/>
      <c r="B19" s="371"/>
      <c r="C19" s="371"/>
      <c r="D19" s="371"/>
      <c r="E19" s="371"/>
      <c r="F19" s="371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9" defaultRowHeight="14" outlineLevelCol="6"/>
  <cols>
    <col min="1" max="1" width="33.6666666666667" customWidth="1"/>
    <col min="2" max="2" width="13.5583333333333" customWidth="1"/>
    <col min="3" max="3" width="13.4416666666667" customWidth="1"/>
    <col min="4" max="4" width="13.8833333333333" customWidth="1"/>
    <col min="5" max="5" width="13.5583333333333" customWidth="1"/>
    <col min="7" max="7" width="9.66666666666667" customWidth="1"/>
  </cols>
  <sheetData>
    <row r="1" ht="15.5" spans="1:7">
      <c r="A1" s="1" t="s">
        <v>0</v>
      </c>
      <c r="B1" s="1"/>
      <c r="C1" s="1"/>
      <c r="D1" s="1"/>
      <c r="E1" s="1"/>
      <c r="F1" s="249"/>
      <c r="G1" s="249"/>
    </row>
    <row r="2" ht="15.5" spans="1:7">
      <c r="A2" s="2" t="s">
        <v>837</v>
      </c>
      <c r="B2" s="2"/>
      <c r="C2" s="2"/>
      <c r="D2" s="2"/>
      <c r="E2" s="2"/>
      <c r="F2" s="249"/>
      <c r="G2" s="249"/>
    </row>
    <row r="3" ht="16.25" spans="1:7">
      <c r="A3" s="3" t="s">
        <v>838</v>
      </c>
      <c r="B3" s="3"/>
      <c r="C3" s="3"/>
      <c r="D3" s="3"/>
      <c r="E3" s="3"/>
      <c r="F3" s="249"/>
      <c r="G3" s="249"/>
    </row>
    <row r="4" ht="31" spans="1:7">
      <c r="A4" s="4"/>
      <c r="B4" s="5" t="s">
        <v>839</v>
      </c>
      <c r="C4" s="5" t="s">
        <v>840</v>
      </c>
      <c r="D4" s="5" t="s">
        <v>841</v>
      </c>
      <c r="E4" s="6" t="s">
        <v>842</v>
      </c>
      <c r="F4" s="435"/>
      <c r="G4" s="435"/>
    </row>
    <row r="5" ht="16.25" spans="1:7">
      <c r="A5" s="7"/>
      <c r="B5" s="8" t="s">
        <v>6</v>
      </c>
      <c r="C5" s="9" t="s">
        <v>6</v>
      </c>
      <c r="D5" s="9" t="s">
        <v>6</v>
      </c>
      <c r="E5" s="10" t="s">
        <v>6</v>
      </c>
      <c r="F5" s="435"/>
      <c r="G5" s="435"/>
    </row>
    <row r="6" ht="15.5" spans="1:7">
      <c r="A6" s="11" t="s">
        <v>843</v>
      </c>
      <c r="B6" s="12">
        <v>1152343.56</v>
      </c>
      <c r="C6" s="12">
        <v>0</v>
      </c>
      <c r="D6" s="12">
        <f>Payments!Z58</f>
        <v>632314.11</v>
      </c>
      <c r="E6" s="13">
        <f>B6+C6-D6</f>
        <v>520029.45</v>
      </c>
      <c r="F6" s="249"/>
      <c r="G6" s="249"/>
    </row>
    <row r="7" ht="15.5" spans="1:7">
      <c r="A7" s="11" t="s">
        <v>666</v>
      </c>
      <c r="B7" s="12">
        <v>1270850.5</v>
      </c>
      <c r="C7" s="12">
        <v>0</v>
      </c>
      <c r="D7" s="12">
        <v>0</v>
      </c>
      <c r="E7" s="13">
        <f>B7+C7-D7</f>
        <v>1270850.5</v>
      </c>
      <c r="F7" s="249"/>
      <c r="G7" s="249"/>
    </row>
    <row r="8" ht="15.5" spans="1:7">
      <c r="A8" s="11" t="s">
        <v>547</v>
      </c>
      <c r="B8" s="12">
        <v>0</v>
      </c>
      <c r="C8" s="12">
        <v>0</v>
      </c>
      <c r="D8" s="12">
        <v>0</v>
      </c>
      <c r="E8" s="13">
        <f>B8+C8-D8</f>
        <v>0</v>
      </c>
      <c r="F8" s="249"/>
      <c r="G8" s="249"/>
    </row>
    <row r="9" ht="15.5" spans="1:7">
      <c r="A9" s="11" t="s">
        <v>551</v>
      </c>
      <c r="B9" s="12">
        <v>0</v>
      </c>
      <c r="C9" s="12">
        <v>0</v>
      </c>
      <c r="D9" s="12">
        <v>0</v>
      </c>
      <c r="E9" s="13">
        <f t="shared" ref="E9:E17" si="0">B9+C9-D9</f>
        <v>0</v>
      </c>
      <c r="F9" s="249"/>
      <c r="G9" s="249"/>
    </row>
    <row r="10" ht="15.5" spans="1:7">
      <c r="A10" s="24" t="s">
        <v>844</v>
      </c>
      <c r="B10" s="12">
        <v>0</v>
      </c>
      <c r="C10" s="12">
        <v>0</v>
      </c>
      <c r="D10" s="12">
        <v>0</v>
      </c>
      <c r="E10" s="13">
        <f t="shared" si="0"/>
        <v>0</v>
      </c>
      <c r="F10" s="249"/>
      <c r="G10" s="249"/>
    </row>
    <row r="11" ht="15.5" spans="1:7">
      <c r="A11" s="24" t="s">
        <v>42</v>
      </c>
      <c r="B11" s="12">
        <v>0</v>
      </c>
      <c r="C11" s="12">
        <v>0</v>
      </c>
      <c r="D11" s="12">
        <v>0</v>
      </c>
      <c r="E11" s="13">
        <f t="shared" si="0"/>
        <v>0</v>
      </c>
      <c r="F11" s="249"/>
      <c r="G11" s="249"/>
    </row>
    <row r="12" ht="15.5" spans="1:7">
      <c r="A12" s="24" t="s">
        <v>845</v>
      </c>
      <c r="B12" s="12">
        <v>0</v>
      </c>
      <c r="C12" s="12">
        <v>0</v>
      </c>
      <c r="D12" s="12">
        <v>0</v>
      </c>
      <c r="E12" s="13">
        <f t="shared" si="0"/>
        <v>0</v>
      </c>
      <c r="F12" s="249"/>
      <c r="G12" s="12"/>
    </row>
    <row r="13" ht="15.5" spans="1:7">
      <c r="A13" s="24" t="s">
        <v>846</v>
      </c>
      <c r="B13" s="12">
        <v>0</v>
      </c>
      <c r="C13" s="12">
        <v>0</v>
      </c>
      <c r="D13" s="12">
        <v>0</v>
      </c>
      <c r="E13" s="13">
        <f t="shared" si="0"/>
        <v>0</v>
      </c>
      <c r="F13" s="249"/>
      <c r="G13" s="249"/>
    </row>
    <row r="14" ht="15.5" spans="1:7">
      <c r="A14" s="24" t="s">
        <v>557</v>
      </c>
      <c r="B14" s="12">
        <v>0</v>
      </c>
      <c r="C14" s="12">
        <v>0</v>
      </c>
      <c r="D14" s="12">
        <v>0</v>
      </c>
      <c r="E14" s="13">
        <f t="shared" si="0"/>
        <v>0</v>
      </c>
      <c r="F14" s="249"/>
      <c r="G14" s="249"/>
    </row>
    <row r="15" ht="15.5" spans="1:7">
      <c r="A15" s="24" t="s">
        <v>558</v>
      </c>
      <c r="B15" s="12">
        <v>0</v>
      </c>
      <c r="C15" s="12">
        <v>0</v>
      </c>
      <c r="D15" s="12">
        <v>0</v>
      </c>
      <c r="E15" s="13">
        <f t="shared" si="0"/>
        <v>0</v>
      </c>
      <c r="F15" s="249"/>
      <c r="G15" s="249"/>
    </row>
    <row r="16" ht="15.5" spans="1:7">
      <c r="A16" s="24" t="s">
        <v>559</v>
      </c>
      <c r="B16" s="12">
        <v>0</v>
      </c>
      <c r="C16" s="12">
        <v>0</v>
      </c>
      <c r="D16" s="12">
        <v>0</v>
      </c>
      <c r="E16" s="13">
        <f t="shared" si="0"/>
        <v>0</v>
      </c>
      <c r="F16" s="249"/>
      <c r="G16" s="249"/>
    </row>
    <row r="17" ht="15.5" spans="1:7">
      <c r="A17" s="24" t="s">
        <v>560</v>
      </c>
      <c r="B17" s="12">
        <v>0</v>
      </c>
      <c r="C17" s="12">
        <v>0</v>
      </c>
      <c r="D17" s="12">
        <v>0</v>
      </c>
      <c r="E17" s="13">
        <f t="shared" si="0"/>
        <v>0</v>
      </c>
      <c r="F17" s="249"/>
      <c r="G17" s="249"/>
    </row>
    <row r="18" ht="16.25" spans="1:7">
      <c r="A18" s="14" t="s">
        <v>675</v>
      </c>
      <c r="B18" s="15">
        <f>SUM(B6:B17)</f>
        <v>2423194.06</v>
      </c>
      <c r="C18" s="15">
        <f t="shared" ref="C18:E18" si="1">SUM(C6:C17)</f>
        <v>0</v>
      </c>
      <c r="D18" s="15">
        <f t="shared" si="1"/>
        <v>632314.11</v>
      </c>
      <c r="E18" s="16">
        <f t="shared" si="1"/>
        <v>1790879.95</v>
      </c>
      <c r="F18" s="250"/>
      <c r="G18" s="250"/>
    </row>
    <row r="19" ht="15.5" spans="1:7">
      <c r="A19" s="249"/>
      <c r="B19" s="249"/>
      <c r="C19" s="249"/>
      <c r="D19" s="249"/>
      <c r="E19" s="249"/>
      <c r="F19" s="249"/>
      <c r="G19" s="249"/>
    </row>
    <row r="20" ht="15.5" spans="1:7">
      <c r="A20" s="249"/>
      <c r="B20" s="249"/>
      <c r="C20" s="12">
        <v>0</v>
      </c>
      <c r="D20" s="249"/>
      <c r="E20" s="12">
        <v>0</v>
      </c>
      <c r="F20" s="249"/>
      <c r="G20" s="249"/>
    </row>
    <row r="22" spans="3:5">
      <c r="C22" s="52"/>
      <c r="E22" s="52"/>
    </row>
  </sheetData>
  <mergeCells count="3">
    <mergeCell ref="A1:E1"/>
    <mergeCell ref="A2:E2"/>
    <mergeCell ref="A3:E3"/>
  </mergeCells>
  <pageMargins left="0.7" right="0.7" top="0.75" bottom="0.75" header="0.3" footer="0.3"/>
  <pageSetup paperSize="1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9" defaultRowHeight="14" outlineLevelCol="7"/>
  <cols>
    <col min="1" max="1" width="46.8833333333333" customWidth="1"/>
    <col min="2" max="2" width="17.6666666666667" customWidth="1"/>
    <col min="3" max="3" width="16.3333333333333" customWidth="1"/>
    <col min="4" max="4" width="15.6666666666667" customWidth="1"/>
    <col min="5" max="5" width="21.2166666666667" customWidth="1"/>
    <col min="6" max="6" width="15.8833333333333" customWidth="1"/>
  </cols>
  <sheetData>
    <row r="1" ht="15.5" spans="1:8">
      <c r="A1" s="410" t="s">
        <v>0</v>
      </c>
      <c r="B1" s="411"/>
      <c r="C1" s="411"/>
      <c r="D1" s="411"/>
      <c r="E1" s="411"/>
      <c r="F1" s="412"/>
      <c r="G1" s="249"/>
      <c r="H1" s="249"/>
    </row>
    <row r="2" ht="15.5" spans="1:8">
      <c r="A2" s="410" t="s">
        <v>847</v>
      </c>
      <c r="B2" s="411"/>
      <c r="C2" s="411"/>
      <c r="D2" s="411"/>
      <c r="E2" s="411"/>
      <c r="F2" s="412"/>
      <c r="G2" s="249"/>
      <c r="H2" s="249"/>
    </row>
    <row r="3" ht="15.5" spans="1:8">
      <c r="A3" s="410" t="s">
        <v>848</v>
      </c>
      <c r="B3" s="411"/>
      <c r="C3" s="411"/>
      <c r="D3" s="411"/>
      <c r="E3" s="411"/>
      <c r="F3" s="412"/>
      <c r="G3" s="249"/>
      <c r="H3" s="249"/>
    </row>
    <row r="4" ht="31" spans="1:8">
      <c r="A4" s="413"/>
      <c r="B4" s="414" t="s">
        <v>820</v>
      </c>
      <c r="C4" s="414" t="s">
        <v>821</v>
      </c>
      <c r="D4" s="414" t="s">
        <v>822</v>
      </c>
      <c r="E4" s="414" t="s">
        <v>823</v>
      </c>
      <c r="F4" s="414" t="s">
        <v>824</v>
      </c>
      <c r="G4" s="249"/>
      <c r="H4" s="249"/>
    </row>
    <row r="5" ht="15.5" spans="1:8">
      <c r="A5" s="415"/>
      <c r="B5" s="413" t="s">
        <v>6</v>
      </c>
      <c r="C5" s="413" t="s">
        <v>6</v>
      </c>
      <c r="D5" s="413" t="s">
        <v>6</v>
      </c>
      <c r="E5" s="413" t="s">
        <v>6</v>
      </c>
      <c r="F5" s="413" t="s">
        <v>6</v>
      </c>
      <c r="G5" s="249"/>
      <c r="H5" s="249"/>
    </row>
    <row r="6" ht="15.5" spans="1:8">
      <c r="A6" s="416" t="s">
        <v>849</v>
      </c>
      <c r="B6" s="417"/>
      <c r="C6" s="417"/>
      <c r="D6" s="417"/>
      <c r="E6" s="417"/>
      <c r="F6" s="417"/>
      <c r="G6" s="249"/>
      <c r="H6" s="249"/>
    </row>
    <row r="7" ht="15.5" spans="1:8">
      <c r="A7" s="418" t="s">
        <v>593</v>
      </c>
      <c r="B7" s="419">
        <f>'REPA-Sch'!C7</f>
        <v>13000344.28</v>
      </c>
      <c r="C7" s="419">
        <v>0</v>
      </c>
      <c r="D7" s="419">
        <f>B7+C7</f>
        <v>13000344.28</v>
      </c>
      <c r="E7" s="419">
        <f>'REPA-Sch'!F7</f>
        <v>13830897.71</v>
      </c>
      <c r="F7" s="420">
        <f>D7-E7</f>
        <v>-830553.430000002</v>
      </c>
      <c r="G7" s="249"/>
      <c r="H7" s="249"/>
    </row>
    <row r="8" ht="15.5" spans="1:8">
      <c r="A8" s="418" t="s">
        <v>594</v>
      </c>
      <c r="B8" s="419">
        <f>'REPA-Sch'!C13</f>
        <v>150000</v>
      </c>
      <c r="C8" s="419">
        <v>0</v>
      </c>
      <c r="D8" s="419">
        <f t="shared" ref="D8:D16" si="0">B8+C8</f>
        <v>150000</v>
      </c>
      <c r="E8" s="419">
        <f>'REPA-Sch'!F13</f>
        <v>46389.89</v>
      </c>
      <c r="F8" s="420">
        <f t="shared" ref="F8:F16" si="1">D8-E8</f>
        <v>103610.11</v>
      </c>
      <c r="G8" s="249"/>
      <c r="H8" s="249"/>
    </row>
    <row r="9" ht="15.5" spans="1:8">
      <c r="A9" s="418" t="s">
        <v>595</v>
      </c>
      <c r="B9" s="419">
        <f>'REPA-Sch'!C8</f>
        <v>2910592.51</v>
      </c>
      <c r="C9" s="419">
        <v>0</v>
      </c>
      <c r="D9" s="419">
        <f t="shared" si="0"/>
        <v>2910592.51</v>
      </c>
      <c r="E9" s="419">
        <f>'REPA-Sch'!F8</f>
        <v>14967833.45</v>
      </c>
      <c r="F9" s="420">
        <f t="shared" si="1"/>
        <v>-12057240.94</v>
      </c>
      <c r="G9" s="249"/>
      <c r="H9" s="249"/>
    </row>
    <row r="10" ht="15.5" spans="1:8">
      <c r="A10" s="418" t="s">
        <v>596</v>
      </c>
      <c r="B10" s="419">
        <f>'REPA-Sch'!C15</f>
        <v>1616370</v>
      </c>
      <c r="C10" s="419">
        <v>0</v>
      </c>
      <c r="D10" s="419">
        <f t="shared" si="0"/>
        <v>1616370</v>
      </c>
      <c r="E10" s="419">
        <v>0</v>
      </c>
      <c r="F10" s="420">
        <f t="shared" si="1"/>
        <v>1616370</v>
      </c>
      <c r="G10" s="249"/>
      <c r="H10" s="249"/>
    </row>
    <row r="11" ht="15.5" spans="1:8">
      <c r="A11" s="418" t="s">
        <v>850</v>
      </c>
      <c r="B11" s="419">
        <v>0</v>
      </c>
      <c r="C11" s="419">
        <v>0</v>
      </c>
      <c r="D11" s="419">
        <f t="shared" si="0"/>
        <v>0</v>
      </c>
      <c r="E11" s="419">
        <v>0</v>
      </c>
      <c r="F11" s="420">
        <f t="shared" si="1"/>
        <v>0</v>
      </c>
      <c r="G11" s="249"/>
      <c r="H11" s="249"/>
    </row>
    <row r="12" ht="15.5" spans="1:8">
      <c r="A12" s="418" t="s">
        <v>851</v>
      </c>
      <c r="B12" s="419">
        <f>'REPA-Sch'!C10</f>
        <v>0</v>
      </c>
      <c r="C12" s="419">
        <v>0</v>
      </c>
      <c r="D12" s="419">
        <f t="shared" si="0"/>
        <v>0</v>
      </c>
      <c r="E12" s="419">
        <f>'REPA-Sch'!F10</f>
        <v>32384.95</v>
      </c>
      <c r="F12" s="420">
        <f t="shared" si="1"/>
        <v>-32384.95</v>
      </c>
      <c r="G12" s="249"/>
      <c r="H12" s="249"/>
    </row>
    <row r="13" ht="15.5" spans="1:8">
      <c r="A13" s="418" t="s">
        <v>598</v>
      </c>
      <c r="B13" s="419">
        <f>'REPA-Sch'!C11</f>
        <v>801425.37</v>
      </c>
      <c r="C13" s="419">
        <v>0</v>
      </c>
      <c r="D13" s="419">
        <f t="shared" si="0"/>
        <v>801425.37</v>
      </c>
      <c r="E13" s="419">
        <f>'REPA-Sch'!F11</f>
        <v>1079954.03</v>
      </c>
      <c r="F13" s="420">
        <f t="shared" si="1"/>
        <v>-278528.66</v>
      </c>
      <c r="G13" s="249"/>
      <c r="H13" s="249"/>
    </row>
    <row r="14" ht="15.5" spans="1:8">
      <c r="A14" s="418" t="s">
        <v>600</v>
      </c>
      <c r="B14" s="419">
        <f>'REPA-Sch'!C16</f>
        <v>77782285.92</v>
      </c>
      <c r="C14" s="419">
        <v>0</v>
      </c>
      <c r="D14" s="419">
        <f t="shared" si="0"/>
        <v>77782285.92</v>
      </c>
      <c r="E14" s="419">
        <v>0</v>
      </c>
      <c r="F14" s="420">
        <f t="shared" si="1"/>
        <v>77782285.92</v>
      </c>
      <c r="G14" s="249"/>
      <c r="H14" s="249"/>
    </row>
    <row r="15" ht="15.5" spans="1:8">
      <c r="A15" s="418" t="s">
        <v>601</v>
      </c>
      <c r="B15" s="419">
        <v>0</v>
      </c>
      <c r="C15" s="419">
        <v>0</v>
      </c>
      <c r="D15" s="419">
        <f t="shared" si="0"/>
        <v>0</v>
      </c>
      <c r="E15" s="419">
        <f>'REPA-Sch'!F9</f>
        <v>575342.35</v>
      </c>
      <c r="F15" s="420">
        <f t="shared" si="1"/>
        <v>-575342.35</v>
      </c>
      <c r="G15" s="249"/>
      <c r="H15" s="249"/>
    </row>
    <row r="16" ht="15.5" spans="1:8">
      <c r="A16" s="418" t="s">
        <v>602</v>
      </c>
      <c r="B16" s="419">
        <f>'REPA-Sch'!C17</f>
        <v>67500</v>
      </c>
      <c r="C16" s="419">
        <v>0</v>
      </c>
      <c r="D16" s="419">
        <f t="shared" si="0"/>
        <v>67500</v>
      </c>
      <c r="E16" s="419">
        <f>'REPA-Sch'!F17</f>
        <v>25125</v>
      </c>
      <c r="F16" s="420">
        <f t="shared" si="1"/>
        <v>42375</v>
      </c>
      <c r="G16" s="249"/>
      <c r="H16" s="249"/>
    </row>
    <row r="17" ht="15.5" spans="1:8">
      <c r="A17" s="422" t="s">
        <v>603</v>
      </c>
      <c r="B17" s="423">
        <f>SUM(B7:B16)</f>
        <v>96328518.08</v>
      </c>
      <c r="C17" s="423">
        <f>SUM(C7:C16)</f>
        <v>0</v>
      </c>
      <c r="D17" s="423">
        <f>SUM(D7:D16)</f>
        <v>96328518.08</v>
      </c>
      <c r="E17" s="423">
        <f>SUM(E7:E16)</f>
        <v>30557927.38</v>
      </c>
      <c r="F17" s="423">
        <f>SUM(F7:F16)</f>
        <v>65770590.7</v>
      </c>
      <c r="G17" s="250"/>
      <c r="H17" s="250"/>
    </row>
    <row r="18" ht="15.5" spans="1:8">
      <c r="A18" s="424"/>
      <c r="B18" s="434"/>
      <c r="C18" s="425"/>
      <c r="D18" s="425"/>
      <c r="E18" s="425"/>
      <c r="F18" s="425"/>
      <c r="G18" s="249"/>
      <c r="H18" s="249"/>
    </row>
    <row r="19" ht="15.5" spans="1:8">
      <c r="A19" s="416" t="s">
        <v>852</v>
      </c>
      <c r="B19" s="417"/>
      <c r="C19" s="417"/>
      <c r="D19" s="417"/>
      <c r="E19" s="417"/>
      <c r="F19" s="417"/>
      <c r="G19" s="249"/>
      <c r="H19" s="249"/>
    </row>
    <row r="20" ht="15.5" spans="1:8">
      <c r="A20" s="426" t="s">
        <v>853</v>
      </c>
      <c r="B20" s="419">
        <v>0</v>
      </c>
      <c r="C20" s="419">
        <v>0</v>
      </c>
      <c r="D20" s="419">
        <v>0</v>
      </c>
      <c r="E20" s="419">
        <v>0</v>
      </c>
      <c r="F20" s="419">
        <v>0</v>
      </c>
      <c r="G20" s="249"/>
      <c r="H20" s="249"/>
    </row>
    <row r="21" ht="15.5" spans="1:8">
      <c r="A21" s="427" t="s">
        <v>854</v>
      </c>
      <c r="B21" s="428">
        <v>0</v>
      </c>
      <c r="C21" s="428">
        <v>0</v>
      </c>
      <c r="D21" s="428">
        <v>0</v>
      </c>
      <c r="E21" s="428">
        <v>0</v>
      </c>
      <c r="F21" s="428">
        <v>0</v>
      </c>
      <c r="G21" s="249"/>
      <c r="H21" s="249"/>
    </row>
    <row r="22" ht="15.5" spans="1:8">
      <c r="A22" s="422" t="s">
        <v>603</v>
      </c>
      <c r="B22" s="429">
        <v>0</v>
      </c>
      <c r="C22" s="429">
        <v>0</v>
      </c>
      <c r="D22" s="429">
        <v>0</v>
      </c>
      <c r="E22" s="429">
        <v>0</v>
      </c>
      <c r="F22" s="429">
        <v>0</v>
      </c>
      <c r="G22" s="249"/>
      <c r="H22" s="249"/>
    </row>
    <row r="23" ht="15.5" spans="1:8">
      <c r="A23" s="430"/>
      <c r="B23" s="425"/>
      <c r="C23" s="425"/>
      <c r="D23" s="425"/>
      <c r="E23" s="425"/>
      <c r="F23" s="425"/>
      <c r="G23" s="249"/>
      <c r="H23" s="249"/>
    </row>
    <row r="24" ht="15.5" spans="1:8">
      <c r="A24" s="416" t="s">
        <v>855</v>
      </c>
      <c r="B24" s="417"/>
      <c r="C24" s="417"/>
      <c r="D24" s="417"/>
      <c r="E24" s="417"/>
      <c r="F24" s="417"/>
      <c r="G24" s="249"/>
      <c r="H24" s="249"/>
    </row>
    <row r="25" ht="15.5" spans="1:8">
      <c r="A25" s="426" t="s">
        <v>853</v>
      </c>
      <c r="B25" s="419">
        <v>0</v>
      </c>
      <c r="C25" s="419">
        <v>0</v>
      </c>
      <c r="D25" s="419">
        <v>0</v>
      </c>
      <c r="E25" s="419">
        <v>0</v>
      </c>
      <c r="F25" s="419">
        <v>0</v>
      </c>
      <c r="G25" s="249"/>
      <c r="H25" s="249"/>
    </row>
    <row r="26" ht="15.5" spans="1:8">
      <c r="A26" s="427" t="s">
        <v>854</v>
      </c>
      <c r="B26" s="428">
        <v>0</v>
      </c>
      <c r="C26" s="428">
        <v>0</v>
      </c>
      <c r="D26" s="428">
        <v>0</v>
      </c>
      <c r="E26" s="428">
        <v>0</v>
      </c>
      <c r="F26" s="428">
        <v>0</v>
      </c>
      <c r="G26" s="249"/>
      <c r="H26" s="249"/>
    </row>
    <row r="27" ht="15.5" spans="1:8">
      <c r="A27" s="422" t="s">
        <v>603</v>
      </c>
      <c r="B27" s="429">
        <v>0</v>
      </c>
      <c r="C27" s="429">
        <v>0</v>
      </c>
      <c r="D27" s="429">
        <v>0</v>
      </c>
      <c r="E27" s="429">
        <v>0</v>
      </c>
      <c r="F27" s="429">
        <v>0</v>
      </c>
      <c r="G27" s="249"/>
      <c r="H27" s="249"/>
    </row>
    <row r="28" ht="15.5" spans="1:8">
      <c r="A28" s="425"/>
      <c r="B28" s="425"/>
      <c r="C28" s="425"/>
      <c r="D28" s="425"/>
      <c r="E28" s="425"/>
      <c r="F28" s="425"/>
      <c r="G28" s="249"/>
      <c r="H28" s="249"/>
    </row>
    <row r="29" ht="15.5" spans="1:8">
      <c r="A29" s="416" t="s">
        <v>856</v>
      </c>
      <c r="B29" s="417"/>
      <c r="C29" s="417"/>
      <c r="D29" s="417"/>
      <c r="E29" s="417"/>
      <c r="F29" s="417"/>
      <c r="G29" s="249"/>
      <c r="H29" s="249"/>
    </row>
    <row r="30" ht="15.5" spans="1:8">
      <c r="A30" s="416" t="s">
        <v>857</v>
      </c>
      <c r="B30" s="417"/>
      <c r="C30" s="417"/>
      <c r="D30" s="417"/>
      <c r="E30" s="417"/>
      <c r="F30" s="417"/>
      <c r="G30" s="249"/>
      <c r="H30" s="249"/>
    </row>
    <row r="31" ht="15.5" spans="1:8">
      <c r="A31" s="426" t="s">
        <v>853</v>
      </c>
      <c r="B31" s="419">
        <v>0</v>
      </c>
      <c r="C31" s="419">
        <v>0</v>
      </c>
      <c r="D31" s="419">
        <v>0</v>
      </c>
      <c r="E31" s="419">
        <v>0</v>
      </c>
      <c r="F31" s="419">
        <v>0</v>
      </c>
      <c r="G31" s="249"/>
      <c r="H31" s="249"/>
    </row>
    <row r="32" ht="15.5" spans="1:8">
      <c r="A32" s="427" t="s">
        <v>854</v>
      </c>
      <c r="B32" s="428">
        <v>0</v>
      </c>
      <c r="C32" s="428">
        <v>0</v>
      </c>
      <c r="D32" s="428">
        <v>0</v>
      </c>
      <c r="E32" s="428">
        <v>0</v>
      </c>
      <c r="F32" s="428">
        <v>0</v>
      </c>
      <c r="G32" s="249"/>
      <c r="H32" s="249"/>
    </row>
    <row r="33" ht="15.5" spans="1:8">
      <c r="A33" s="422" t="s">
        <v>603</v>
      </c>
      <c r="B33" s="429">
        <v>0</v>
      </c>
      <c r="C33" s="429">
        <v>0</v>
      </c>
      <c r="D33" s="429">
        <v>0</v>
      </c>
      <c r="E33" s="429">
        <v>0</v>
      </c>
      <c r="F33" s="429">
        <v>0</v>
      </c>
      <c r="G33" s="249"/>
      <c r="H33" s="249"/>
    </row>
    <row r="34" ht="15.5" spans="1:8">
      <c r="A34" s="430"/>
      <c r="B34" s="425"/>
      <c r="C34" s="425"/>
      <c r="D34" s="425"/>
      <c r="E34" s="425"/>
      <c r="F34" s="425"/>
      <c r="G34" s="249"/>
      <c r="H34" s="249"/>
    </row>
    <row r="35" ht="15.5" spans="1:8">
      <c r="A35" s="416" t="s">
        <v>855</v>
      </c>
      <c r="B35" s="417"/>
      <c r="C35" s="417"/>
      <c r="D35" s="417"/>
      <c r="E35" s="417"/>
      <c r="F35" s="417"/>
      <c r="G35" s="249"/>
      <c r="H35" s="249"/>
    </row>
    <row r="36" ht="15.5" spans="1:8">
      <c r="A36" s="426" t="s">
        <v>853</v>
      </c>
      <c r="B36" s="419">
        <v>0</v>
      </c>
      <c r="C36" s="419">
        <v>0</v>
      </c>
      <c r="D36" s="419">
        <v>0</v>
      </c>
      <c r="E36" s="419">
        <v>0</v>
      </c>
      <c r="F36" s="419">
        <v>0</v>
      </c>
      <c r="G36" s="249"/>
      <c r="H36" s="249"/>
    </row>
    <row r="37" ht="15.5" spans="1:8">
      <c r="A37" s="427" t="s">
        <v>854</v>
      </c>
      <c r="B37" s="428">
        <v>0</v>
      </c>
      <c r="C37" s="428">
        <v>0</v>
      </c>
      <c r="D37" s="428">
        <v>0</v>
      </c>
      <c r="E37" s="428">
        <v>0</v>
      </c>
      <c r="F37" s="428">
        <v>0</v>
      </c>
      <c r="G37" s="249"/>
      <c r="H37" s="249"/>
    </row>
    <row r="38" ht="15.5" spans="1:8">
      <c r="A38" s="422" t="s">
        <v>603</v>
      </c>
      <c r="B38" s="429">
        <v>0</v>
      </c>
      <c r="C38" s="429">
        <v>0</v>
      </c>
      <c r="D38" s="429">
        <v>0</v>
      </c>
      <c r="E38" s="429">
        <v>0</v>
      </c>
      <c r="F38" s="429">
        <v>0</v>
      </c>
      <c r="G38" s="249"/>
      <c r="H38" s="249"/>
    </row>
    <row r="39" ht="15.5" spans="1:8">
      <c r="A39" s="431"/>
      <c r="B39" s="431"/>
      <c r="C39" s="431"/>
      <c r="D39" s="431"/>
      <c r="E39" s="431"/>
      <c r="F39" s="431"/>
      <c r="G39" s="249"/>
      <c r="H39" s="249"/>
    </row>
    <row r="40" ht="16.25" spans="1:8">
      <c r="A40" s="432" t="s">
        <v>858</v>
      </c>
      <c r="B40" s="433">
        <f>B38+B33+B27+B22+B17</f>
        <v>96328518.08</v>
      </c>
      <c r="C40" s="433">
        <f t="shared" ref="C40:F40" si="2">C38+C33+C27+C22+C17</f>
        <v>0</v>
      </c>
      <c r="D40" s="433">
        <f t="shared" si="2"/>
        <v>96328518.08</v>
      </c>
      <c r="E40" s="433">
        <f t="shared" si="2"/>
        <v>30557927.38</v>
      </c>
      <c r="F40" s="433">
        <f t="shared" si="2"/>
        <v>65770590.7</v>
      </c>
      <c r="G40" s="249"/>
      <c r="H40" s="249"/>
    </row>
    <row r="41" ht="16.25" spans="1:8">
      <c r="A41" s="249"/>
      <c r="B41" s="249"/>
      <c r="C41" s="249"/>
      <c r="D41" s="249"/>
      <c r="E41" s="249"/>
      <c r="F41" s="249"/>
      <c r="G41" s="249"/>
      <c r="H41" s="249"/>
    </row>
    <row r="42" ht="15.5" spans="1:8">
      <c r="A42" s="249"/>
      <c r="B42" s="249"/>
      <c r="C42" s="249"/>
      <c r="D42" s="249"/>
      <c r="E42" s="249"/>
      <c r="F42" s="249"/>
      <c r="G42" s="249"/>
      <c r="H42" s="249"/>
    </row>
    <row r="43" ht="15.5" spans="1:8">
      <c r="A43" s="249"/>
      <c r="B43" s="249"/>
      <c r="C43" s="249"/>
      <c r="D43" s="249"/>
      <c r="E43" s="249"/>
      <c r="F43" s="249"/>
      <c r="G43" s="249"/>
      <c r="H43" s="249"/>
    </row>
    <row r="44" ht="15.5" spans="1:8">
      <c r="A44" s="249"/>
      <c r="B44" s="249"/>
      <c r="C44" s="249"/>
      <c r="D44" s="249"/>
      <c r="E44" s="249"/>
      <c r="F44" s="249"/>
      <c r="G44" s="249"/>
      <c r="H44" s="249"/>
    </row>
    <row r="45" ht="15.5" spans="1:8">
      <c r="A45" s="249"/>
      <c r="B45" s="249"/>
      <c r="C45" s="249"/>
      <c r="D45" s="249"/>
      <c r="E45" s="249"/>
      <c r="F45" s="249"/>
      <c r="G45" s="249"/>
      <c r="H45" s="249"/>
    </row>
    <row r="46" ht="15.5" spans="1:8">
      <c r="A46" s="249"/>
      <c r="B46" s="249"/>
      <c r="C46" s="249"/>
      <c r="D46" s="249"/>
      <c r="E46" s="249"/>
      <c r="F46" s="249"/>
      <c r="G46" s="249"/>
      <c r="H46" s="249"/>
    </row>
    <row r="47" ht="15.5" spans="1:8">
      <c r="A47" s="249"/>
      <c r="B47" s="249"/>
      <c r="C47" s="249"/>
      <c r="D47" s="249"/>
      <c r="E47" s="249"/>
      <c r="F47" s="249"/>
      <c r="G47" s="249"/>
      <c r="H47" s="249"/>
    </row>
    <row r="48" ht="15.5" spans="1:8">
      <c r="A48" s="249"/>
      <c r="B48" s="249"/>
      <c r="C48" s="249"/>
      <c r="D48" s="249"/>
      <c r="E48" s="249"/>
      <c r="F48" s="249"/>
      <c r="G48" s="249"/>
      <c r="H48" s="249"/>
    </row>
    <row r="49" ht="15.5" spans="1:8">
      <c r="A49" s="249"/>
      <c r="B49" s="249"/>
      <c r="C49" s="249"/>
      <c r="D49" s="249"/>
      <c r="E49" s="249"/>
      <c r="F49" s="249"/>
      <c r="G49" s="249"/>
      <c r="H49" s="249"/>
    </row>
    <row r="50" ht="15.5" spans="1:8">
      <c r="A50" s="249"/>
      <c r="B50" s="249"/>
      <c r="C50" s="249"/>
      <c r="D50" s="249"/>
      <c r="E50" s="249"/>
      <c r="F50" s="249"/>
      <c r="G50" s="249"/>
      <c r="H50" s="249"/>
    </row>
    <row r="51" ht="15.5" spans="1:8">
      <c r="A51" s="249"/>
      <c r="B51" s="249"/>
      <c r="C51" s="249"/>
      <c r="D51" s="249"/>
      <c r="E51" s="249"/>
      <c r="F51" s="249"/>
      <c r="G51" s="249"/>
      <c r="H51" s="249"/>
    </row>
    <row r="52" ht="15.5" spans="1:8">
      <c r="A52" s="249"/>
      <c r="B52" s="249"/>
      <c r="C52" s="249"/>
      <c r="D52" s="249"/>
      <c r="E52" s="249"/>
      <c r="F52" s="249"/>
      <c r="G52" s="249"/>
      <c r="H52" s="249"/>
    </row>
    <row r="53" ht="15.5" spans="1:8">
      <c r="A53" s="249"/>
      <c r="B53" s="249"/>
      <c r="C53" s="249"/>
      <c r="D53" s="249"/>
      <c r="E53" s="249"/>
      <c r="F53" s="249"/>
      <c r="G53" s="249"/>
      <c r="H53" s="249"/>
    </row>
    <row r="54" ht="15.5" spans="1:8">
      <c r="A54" s="249"/>
      <c r="B54" s="249"/>
      <c r="C54" s="249"/>
      <c r="D54" s="249"/>
      <c r="E54" s="249"/>
      <c r="F54" s="249"/>
      <c r="G54" s="249"/>
      <c r="H54" s="249"/>
    </row>
    <row r="55" ht="15.5" spans="1:8">
      <c r="A55" s="249"/>
      <c r="B55" s="249"/>
      <c r="C55" s="249"/>
      <c r="D55" s="249"/>
      <c r="E55" s="249"/>
      <c r="F55" s="249"/>
      <c r="G55" s="249"/>
      <c r="H55" s="249"/>
    </row>
    <row r="56" ht="15.5" spans="1:8">
      <c r="A56" s="249"/>
      <c r="B56" s="249"/>
      <c r="C56" s="249"/>
      <c r="D56" s="249"/>
      <c r="E56" s="249"/>
      <c r="F56" s="249"/>
      <c r="G56" s="249"/>
      <c r="H56" s="249"/>
    </row>
    <row r="57" ht="15.5" spans="1:8">
      <c r="A57" s="249"/>
      <c r="B57" s="249"/>
      <c r="C57" s="249"/>
      <c r="D57" s="249"/>
      <c r="E57" s="249"/>
      <c r="F57" s="249"/>
      <c r="G57" s="249"/>
      <c r="H57" s="249"/>
    </row>
    <row r="58" ht="15.5" spans="1:8">
      <c r="A58" s="249"/>
      <c r="B58" s="249"/>
      <c r="C58" s="249"/>
      <c r="D58" s="249"/>
      <c r="E58" s="249"/>
      <c r="F58" s="249"/>
      <c r="G58" s="249"/>
      <c r="H58" s="249"/>
    </row>
    <row r="59" ht="15.5" spans="1:8">
      <c r="A59" s="249"/>
      <c r="B59" s="249"/>
      <c r="C59" s="249"/>
      <c r="D59" s="249"/>
      <c r="E59" s="249"/>
      <c r="F59" s="249"/>
      <c r="G59" s="249"/>
      <c r="H59" s="249"/>
    </row>
    <row r="60" ht="15.5" spans="1:8">
      <c r="A60" s="249"/>
      <c r="B60" s="249"/>
      <c r="C60" s="249"/>
      <c r="D60" s="249"/>
      <c r="E60" s="249"/>
      <c r="F60" s="249"/>
      <c r="G60" s="249"/>
      <c r="H60" s="12"/>
    </row>
  </sheetData>
  <mergeCells count="3">
    <mergeCell ref="A1:F1"/>
    <mergeCell ref="A2:F2"/>
    <mergeCell ref="A3:F3"/>
  </mergeCells>
  <pageMargins left="0.22" right="0.34" top="0.31" bottom="0.22" header="0.3" footer="0.17"/>
  <pageSetup paperSize="1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pane ySplit="5" topLeftCell="A6" activePane="bottomLeft" state="frozen"/>
      <selection/>
      <selection pane="bottomLeft" activeCell="H1302" sqref="H1302"/>
    </sheetView>
  </sheetViews>
  <sheetFormatPr defaultColWidth="9" defaultRowHeight="14" outlineLevelCol="5"/>
  <cols>
    <col min="1" max="1" width="46.8833333333333" customWidth="1"/>
    <col min="2" max="2" width="16" customWidth="1"/>
    <col min="3" max="3" width="15.1083333333333" customWidth="1"/>
    <col min="4" max="4" width="15.6666666666667" customWidth="1"/>
    <col min="5" max="5" width="15.2166666666667" customWidth="1"/>
    <col min="6" max="6" width="15.8833333333333" customWidth="1"/>
  </cols>
  <sheetData>
    <row r="1" ht="15.5" spans="1:6">
      <c r="A1" s="410" t="s">
        <v>0</v>
      </c>
      <c r="B1" s="411"/>
      <c r="C1" s="411"/>
      <c r="D1" s="411"/>
      <c r="E1" s="411"/>
      <c r="F1" s="412"/>
    </row>
    <row r="2" ht="15.5" spans="1:6">
      <c r="A2" s="410" t="s">
        <v>859</v>
      </c>
      <c r="B2" s="411"/>
      <c r="C2" s="411"/>
      <c r="D2" s="411"/>
      <c r="E2" s="411"/>
      <c r="F2" s="412"/>
    </row>
    <row r="3" ht="15.5" spans="1:6">
      <c r="A3" s="410" t="s">
        <v>860</v>
      </c>
      <c r="B3" s="411"/>
      <c r="C3" s="411"/>
      <c r="D3" s="411"/>
      <c r="E3" s="411"/>
      <c r="F3" s="412"/>
    </row>
    <row r="4" ht="31" spans="1:6">
      <c r="A4" s="413"/>
      <c r="B4" s="414" t="s">
        <v>820</v>
      </c>
      <c r="C4" s="414" t="s">
        <v>821</v>
      </c>
      <c r="D4" s="414" t="s">
        <v>822</v>
      </c>
      <c r="E4" s="414" t="s">
        <v>830</v>
      </c>
      <c r="F4" s="414" t="s">
        <v>824</v>
      </c>
    </row>
    <row r="5" ht="15.5" spans="1:6">
      <c r="A5" s="415"/>
      <c r="B5" s="413" t="s">
        <v>6</v>
      </c>
      <c r="C5" s="413" t="s">
        <v>6</v>
      </c>
      <c r="D5" s="413" t="s">
        <v>6</v>
      </c>
      <c r="E5" s="413" t="s">
        <v>6</v>
      </c>
      <c r="F5" s="413" t="s">
        <v>6</v>
      </c>
    </row>
    <row r="6" ht="15.5" spans="1:6">
      <c r="A6" s="416" t="s">
        <v>849</v>
      </c>
      <c r="B6" s="417"/>
      <c r="C6" s="417"/>
      <c r="D6" s="417"/>
      <c r="E6" s="417"/>
      <c r="F6" s="417"/>
    </row>
    <row r="7" ht="15.5" spans="1:6">
      <c r="A7" s="418" t="s">
        <v>593</v>
      </c>
      <c r="B7" s="419">
        <v>0</v>
      </c>
      <c r="C7" s="419">
        <v>0</v>
      </c>
      <c r="D7" s="419">
        <v>0</v>
      </c>
      <c r="E7" s="419">
        <v>0</v>
      </c>
      <c r="F7" s="420">
        <f>D7-E7</f>
        <v>0</v>
      </c>
    </row>
    <row r="8" ht="15.5" spans="1:6">
      <c r="A8" s="418" t="s">
        <v>594</v>
      </c>
      <c r="B8" s="419">
        <v>0</v>
      </c>
      <c r="C8" s="419">
        <v>0</v>
      </c>
      <c r="D8" s="419">
        <v>0</v>
      </c>
      <c r="E8" s="419">
        <v>0</v>
      </c>
      <c r="F8" s="420">
        <f t="shared" ref="F8:F17" si="0">D8-E8</f>
        <v>0</v>
      </c>
    </row>
    <row r="9" ht="15.5" spans="1:6">
      <c r="A9" s="418" t="s">
        <v>595</v>
      </c>
      <c r="B9" s="419">
        <v>0</v>
      </c>
      <c r="C9" s="419">
        <v>0</v>
      </c>
      <c r="D9" s="419">
        <v>0</v>
      </c>
      <c r="E9" s="419">
        <v>0</v>
      </c>
      <c r="F9" s="420">
        <f t="shared" si="0"/>
        <v>0</v>
      </c>
    </row>
    <row r="10" ht="15.5" spans="1:6">
      <c r="A10" s="418" t="s">
        <v>596</v>
      </c>
      <c r="B10" s="419">
        <v>0</v>
      </c>
      <c r="C10" s="419">
        <v>0</v>
      </c>
      <c r="D10" s="419">
        <v>0</v>
      </c>
      <c r="E10" s="419">
        <v>0</v>
      </c>
      <c r="F10" s="420">
        <f t="shared" si="0"/>
        <v>0</v>
      </c>
    </row>
    <row r="11" ht="15.5" spans="1:6">
      <c r="A11" s="418" t="s">
        <v>597</v>
      </c>
      <c r="B11" s="419">
        <v>0</v>
      </c>
      <c r="C11" s="419">
        <v>0</v>
      </c>
      <c r="D11" s="419">
        <v>0</v>
      </c>
      <c r="E11" s="419">
        <v>0</v>
      </c>
      <c r="F11" s="420">
        <f t="shared" si="0"/>
        <v>0</v>
      </c>
    </row>
    <row r="12" ht="15.5" spans="1:6">
      <c r="A12" s="418" t="s">
        <v>861</v>
      </c>
      <c r="B12" s="419">
        <v>0</v>
      </c>
      <c r="C12" s="419">
        <v>0</v>
      </c>
      <c r="D12" s="419">
        <v>0</v>
      </c>
      <c r="E12" s="419">
        <v>0</v>
      </c>
      <c r="F12" s="420">
        <f t="shared" si="0"/>
        <v>0</v>
      </c>
    </row>
    <row r="13" ht="15.5" spans="1:6">
      <c r="A13" s="418" t="s">
        <v>851</v>
      </c>
      <c r="B13" s="419">
        <v>0</v>
      </c>
      <c r="C13" s="419">
        <v>0</v>
      </c>
      <c r="D13" s="419">
        <v>0</v>
      </c>
      <c r="E13" s="419">
        <v>0</v>
      </c>
      <c r="F13" s="420">
        <f t="shared" si="0"/>
        <v>0</v>
      </c>
    </row>
    <row r="14" ht="15.5" spans="1:6">
      <c r="A14" s="418" t="s">
        <v>598</v>
      </c>
      <c r="B14" s="419">
        <v>0</v>
      </c>
      <c r="C14" s="419">
        <v>0</v>
      </c>
      <c r="D14" s="419">
        <v>0</v>
      </c>
      <c r="E14" s="419">
        <v>0</v>
      </c>
      <c r="F14" s="420">
        <f t="shared" si="0"/>
        <v>0</v>
      </c>
    </row>
    <row r="15" ht="15.5" spans="1:6">
      <c r="A15" s="418" t="s">
        <v>600</v>
      </c>
      <c r="B15" s="419">
        <v>0</v>
      </c>
      <c r="C15" s="419">
        <v>0</v>
      </c>
      <c r="D15" s="419">
        <v>0</v>
      </c>
      <c r="E15" s="419">
        <v>0</v>
      </c>
      <c r="F15" s="420">
        <f t="shared" si="0"/>
        <v>0</v>
      </c>
    </row>
    <row r="16" ht="15.5" spans="1:6">
      <c r="A16" s="418" t="s">
        <v>601</v>
      </c>
      <c r="B16" s="419">
        <v>0</v>
      </c>
      <c r="C16" s="419">
        <v>0</v>
      </c>
      <c r="D16" s="419">
        <v>0</v>
      </c>
      <c r="E16" s="419">
        <v>0</v>
      </c>
      <c r="F16" s="420">
        <f t="shared" si="0"/>
        <v>0</v>
      </c>
    </row>
    <row r="17" ht="15.5" spans="1:6">
      <c r="A17" s="421" t="s">
        <v>602</v>
      </c>
      <c r="B17" s="419">
        <v>0</v>
      </c>
      <c r="C17" s="419">
        <v>0</v>
      </c>
      <c r="D17" s="419">
        <v>0</v>
      </c>
      <c r="E17" s="419">
        <v>0</v>
      </c>
      <c r="F17" s="420">
        <f t="shared" si="0"/>
        <v>0</v>
      </c>
    </row>
    <row r="18" ht="15.5" spans="1:6">
      <c r="A18" s="422" t="s">
        <v>603</v>
      </c>
      <c r="B18" s="423">
        <f>SUM(B7:B17)</f>
        <v>0</v>
      </c>
      <c r="C18" s="423">
        <f t="shared" ref="C18:F18" si="1">SUM(C7:C17)</f>
        <v>0</v>
      </c>
      <c r="D18" s="423">
        <f t="shared" si="1"/>
        <v>0</v>
      </c>
      <c r="E18" s="423">
        <f t="shared" si="1"/>
        <v>0</v>
      </c>
      <c r="F18" s="423">
        <f t="shared" si="1"/>
        <v>0</v>
      </c>
    </row>
    <row r="19" ht="15.5" spans="1:6">
      <c r="A19" s="424"/>
      <c r="B19" s="425"/>
      <c r="C19" s="425"/>
      <c r="D19" s="425"/>
      <c r="E19" s="425"/>
      <c r="F19" s="425"/>
    </row>
    <row r="20" ht="15.5" spans="1:6">
      <c r="A20" s="416" t="s">
        <v>852</v>
      </c>
      <c r="B20" s="417"/>
      <c r="C20" s="417"/>
      <c r="D20" s="417"/>
      <c r="E20" s="417"/>
      <c r="F20" s="417"/>
    </row>
    <row r="21" ht="15.5" spans="1:6">
      <c r="A21" s="426" t="s">
        <v>853</v>
      </c>
      <c r="B21" s="419">
        <v>0</v>
      </c>
      <c r="C21" s="419">
        <v>0</v>
      </c>
      <c r="D21" s="419">
        <v>0</v>
      </c>
      <c r="E21" s="419">
        <v>0</v>
      </c>
      <c r="F21" s="419">
        <v>0</v>
      </c>
    </row>
    <row r="22" ht="15.5" spans="1:6">
      <c r="A22" s="427" t="s">
        <v>854</v>
      </c>
      <c r="B22" s="428">
        <v>0</v>
      </c>
      <c r="C22" s="428">
        <v>0</v>
      </c>
      <c r="D22" s="428">
        <v>0</v>
      </c>
      <c r="E22" s="428">
        <v>0</v>
      </c>
      <c r="F22" s="428">
        <v>0</v>
      </c>
    </row>
    <row r="23" ht="15.5" spans="1:6">
      <c r="A23" s="422" t="s">
        <v>603</v>
      </c>
      <c r="B23" s="429">
        <v>0</v>
      </c>
      <c r="C23" s="429">
        <v>0</v>
      </c>
      <c r="D23" s="429">
        <v>0</v>
      </c>
      <c r="E23" s="429">
        <v>0</v>
      </c>
      <c r="F23" s="429">
        <v>0</v>
      </c>
    </row>
    <row r="24" ht="15.5" spans="1:6">
      <c r="A24" s="430"/>
      <c r="B24" s="425"/>
      <c r="C24" s="425"/>
      <c r="D24" s="425"/>
      <c r="E24" s="425"/>
      <c r="F24" s="425"/>
    </row>
    <row r="25" ht="15.5" spans="1:6">
      <c r="A25" s="416" t="s">
        <v>855</v>
      </c>
      <c r="B25" s="417"/>
      <c r="C25" s="417"/>
      <c r="D25" s="417"/>
      <c r="E25" s="417"/>
      <c r="F25" s="417"/>
    </row>
    <row r="26" ht="15.5" spans="1:6">
      <c r="A26" s="426" t="s">
        <v>853</v>
      </c>
      <c r="B26" s="419">
        <v>0</v>
      </c>
      <c r="C26" s="419">
        <v>0</v>
      </c>
      <c r="D26" s="419">
        <v>0</v>
      </c>
      <c r="E26" s="419">
        <v>0</v>
      </c>
      <c r="F26" s="419">
        <v>0</v>
      </c>
    </row>
    <row r="27" ht="15.5" spans="1:6">
      <c r="A27" s="427" t="s">
        <v>854</v>
      </c>
      <c r="B27" s="428">
        <v>0</v>
      </c>
      <c r="C27" s="428">
        <v>0</v>
      </c>
      <c r="D27" s="428">
        <v>0</v>
      </c>
      <c r="E27" s="428">
        <v>0</v>
      </c>
      <c r="F27" s="428">
        <v>0</v>
      </c>
    </row>
    <row r="28" ht="15.5" spans="1:6">
      <c r="A28" s="422" t="s">
        <v>603</v>
      </c>
      <c r="B28" s="429">
        <v>0</v>
      </c>
      <c r="C28" s="429">
        <v>0</v>
      </c>
      <c r="D28" s="429">
        <v>0</v>
      </c>
      <c r="E28" s="429">
        <v>0</v>
      </c>
      <c r="F28" s="429">
        <v>0</v>
      </c>
    </row>
    <row r="29" ht="15.5" spans="1:6">
      <c r="A29" s="425"/>
      <c r="B29" s="425"/>
      <c r="C29" s="425"/>
      <c r="D29" s="425"/>
      <c r="E29" s="425"/>
      <c r="F29" s="425"/>
    </row>
    <row r="30" ht="15.5" spans="1:6">
      <c r="A30" s="416" t="s">
        <v>856</v>
      </c>
      <c r="B30" s="417"/>
      <c r="C30" s="417"/>
      <c r="D30" s="417"/>
      <c r="E30" s="417"/>
      <c r="F30" s="417"/>
    </row>
    <row r="31" ht="15.5" spans="1:6">
      <c r="A31" s="416" t="s">
        <v>857</v>
      </c>
      <c r="B31" s="417"/>
      <c r="C31" s="417"/>
      <c r="D31" s="417"/>
      <c r="E31" s="417"/>
      <c r="F31" s="417"/>
    </row>
    <row r="32" ht="15.5" spans="1:6">
      <c r="A32" s="426" t="s">
        <v>853</v>
      </c>
      <c r="B32" s="419">
        <v>0</v>
      </c>
      <c r="C32" s="419">
        <v>0</v>
      </c>
      <c r="D32" s="419">
        <v>0</v>
      </c>
      <c r="E32" s="419">
        <v>0</v>
      </c>
      <c r="F32" s="419">
        <v>0</v>
      </c>
    </row>
    <row r="33" ht="15.5" spans="1:6">
      <c r="A33" s="427" t="s">
        <v>854</v>
      </c>
      <c r="B33" s="428">
        <v>0</v>
      </c>
      <c r="C33" s="428">
        <v>0</v>
      </c>
      <c r="D33" s="428">
        <v>0</v>
      </c>
      <c r="E33" s="428">
        <v>0</v>
      </c>
      <c r="F33" s="428">
        <v>0</v>
      </c>
    </row>
    <row r="34" ht="15.5" spans="1:6">
      <c r="A34" s="422" t="s">
        <v>603</v>
      </c>
      <c r="B34" s="429">
        <v>0</v>
      </c>
      <c r="C34" s="429">
        <v>0</v>
      </c>
      <c r="D34" s="429">
        <v>0</v>
      </c>
      <c r="E34" s="429">
        <v>0</v>
      </c>
      <c r="F34" s="429">
        <v>0</v>
      </c>
    </row>
    <row r="35" ht="15.5" spans="1:6">
      <c r="A35" s="430"/>
      <c r="B35" s="425"/>
      <c r="C35" s="425"/>
      <c r="D35" s="425"/>
      <c r="E35" s="425"/>
      <c r="F35" s="425"/>
    </row>
    <row r="36" ht="15.5" spans="1:6">
      <c r="A36" s="416" t="s">
        <v>855</v>
      </c>
      <c r="B36" s="417"/>
      <c r="C36" s="417"/>
      <c r="D36" s="417"/>
      <c r="E36" s="417"/>
      <c r="F36" s="417"/>
    </row>
    <row r="37" ht="15.5" spans="1:6">
      <c r="A37" s="426" t="s">
        <v>853</v>
      </c>
      <c r="B37" s="419">
        <v>0</v>
      </c>
      <c r="C37" s="419">
        <v>0</v>
      </c>
      <c r="D37" s="419">
        <v>0</v>
      </c>
      <c r="E37" s="419">
        <v>0</v>
      </c>
      <c r="F37" s="419">
        <v>0</v>
      </c>
    </row>
    <row r="38" ht="15.5" spans="1:6">
      <c r="A38" s="427" t="s">
        <v>854</v>
      </c>
      <c r="B38" s="428">
        <v>0</v>
      </c>
      <c r="C38" s="428">
        <v>0</v>
      </c>
      <c r="D38" s="428">
        <v>0</v>
      </c>
      <c r="E38" s="428">
        <v>0</v>
      </c>
      <c r="F38" s="428">
        <v>0</v>
      </c>
    </row>
    <row r="39" ht="15.5" spans="1:6">
      <c r="A39" s="422" t="s">
        <v>603</v>
      </c>
      <c r="B39" s="429">
        <v>0</v>
      </c>
      <c r="C39" s="429">
        <v>0</v>
      </c>
      <c r="D39" s="429">
        <v>0</v>
      </c>
      <c r="E39" s="429">
        <v>0</v>
      </c>
      <c r="F39" s="429">
        <v>0</v>
      </c>
    </row>
    <row r="40" ht="15.5" spans="1:6">
      <c r="A40" s="431"/>
      <c r="B40" s="431"/>
      <c r="C40" s="431"/>
      <c r="D40" s="431"/>
      <c r="E40" s="431"/>
      <c r="F40" s="431"/>
    </row>
    <row r="41" ht="16.25" spans="1:6">
      <c r="A41" s="432" t="s">
        <v>858</v>
      </c>
      <c r="B41" s="433">
        <f>B39+B34+B28+B23+B18</f>
        <v>0</v>
      </c>
      <c r="C41" s="433">
        <f t="shared" ref="C41:F41" si="2">C39+C34+C28+C23+C18</f>
        <v>0</v>
      </c>
      <c r="D41" s="433">
        <f t="shared" si="2"/>
        <v>0</v>
      </c>
      <c r="E41" s="433">
        <f t="shared" si="2"/>
        <v>0</v>
      </c>
      <c r="F41" s="433">
        <f t="shared" si="2"/>
        <v>0</v>
      </c>
    </row>
    <row r="42" ht="14.75" spans="1:6">
      <c r="A42" s="371"/>
      <c r="B42" s="371"/>
      <c r="C42" s="371"/>
      <c r="D42" s="371"/>
      <c r="E42" s="371"/>
      <c r="F42" s="371"/>
    </row>
    <row r="43" spans="1:6">
      <c r="A43" s="371"/>
      <c r="B43" s="371"/>
      <c r="C43" s="371"/>
      <c r="D43" s="371"/>
      <c r="E43" s="371"/>
      <c r="F43" s="371"/>
    </row>
  </sheetData>
  <mergeCells count="3">
    <mergeCell ref="A1:F1"/>
    <mergeCell ref="A2:F2"/>
    <mergeCell ref="A3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17" activePane="bottomLeft" state="frozen"/>
      <selection/>
      <selection pane="bottomLeft" activeCell="C30" sqref="C30"/>
    </sheetView>
  </sheetViews>
  <sheetFormatPr defaultColWidth="9" defaultRowHeight="14"/>
  <cols>
    <col min="1" max="1" width="44.2166666666667" customWidth="1"/>
    <col min="3" max="3" width="15.8833333333333" customWidth="1"/>
    <col min="4" max="4" width="16.4416666666667" customWidth="1"/>
    <col min="6" max="6" width="13.2166666666667" hidden="1" customWidth="1"/>
    <col min="7" max="7" width="14.5"/>
    <col min="8" max="8" width="14.1083333333333" customWidth="1"/>
  </cols>
  <sheetData>
    <row r="1" ht="15.5" spans="1:10">
      <c r="A1" s="574" t="s">
        <v>0</v>
      </c>
      <c r="B1" s="574"/>
      <c r="C1" s="574"/>
      <c r="D1" s="574"/>
      <c r="E1" s="249"/>
      <c r="F1" s="249"/>
      <c r="G1" s="249"/>
      <c r="H1" s="249"/>
      <c r="I1" s="249"/>
      <c r="J1" s="249"/>
    </row>
    <row r="2" ht="15.5" spans="1:10">
      <c r="A2" s="574" t="s">
        <v>63</v>
      </c>
      <c r="B2" s="574"/>
      <c r="C2" s="574"/>
      <c r="D2" s="574"/>
      <c r="E2" s="249"/>
      <c r="F2" s="249"/>
      <c r="G2" s="249"/>
      <c r="H2" s="249"/>
      <c r="I2" s="249"/>
      <c r="J2" s="249"/>
    </row>
    <row r="3" ht="16.25" spans="1:10">
      <c r="A3" s="642" t="s">
        <v>64</v>
      </c>
      <c r="B3" s="642"/>
      <c r="C3" s="642"/>
      <c r="D3" s="642"/>
      <c r="E3" s="249"/>
      <c r="F3" s="249"/>
      <c r="G3" s="249"/>
      <c r="H3" s="249"/>
      <c r="I3" s="249"/>
      <c r="J3" s="249"/>
    </row>
    <row r="4" ht="15.5" spans="1:10">
      <c r="A4" s="798"/>
      <c r="B4" s="449" t="s">
        <v>3</v>
      </c>
      <c r="C4" s="449" t="s">
        <v>4</v>
      </c>
      <c r="D4" s="449" t="s">
        <v>5</v>
      </c>
      <c r="E4" s="249"/>
      <c r="F4" s="249"/>
      <c r="G4" s="32"/>
      <c r="H4" s="249"/>
      <c r="I4" s="249"/>
      <c r="J4" s="249"/>
    </row>
    <row r="5" ht="15.5" spans="1:10">
      <c r="A5" s="799"/>
      <c r="B5" s="451"/>
      <c r="C5" s="451">
        <v>2025</v>
      </c>
      <c r="D5" s="451">
        <v>2024</v>
      </c>
      <c r="E5" s="249"/>
      <c r="F5" s="249"/>
      <c r="G5" s="12"/>
      <c r="H5" s="249"/>
      <c r="I5" s="249"/>
      <c r="J5" s="249"/>
    </row>
    <row r="6" ht="16.25" spans="1:10">
      <c r="A6" s="800"/>
      <c r="B6" s="603"/>
      <c r="C6" s="801" t="s">
        <v>6</v>
      </c>
      <c r="D6" s="801" t="s">
        <v>6</v>
      </c>
      <c r="E6" s="249"/>
      <c r="F6" s="249"/>
      <c r="G6" s="249"/>
      <c r="H6" s="249"/>
      <c r="I6" s="249"/>
      <c r="J6" s="249"/>
    </row>
    <row r="7" ht="15.5" spans="1:10">
      <c r="A7" s="802" t="s">
        <v>65</v>
      </c>
      <c r="B7" s="803"/>
      <c r="C7" s="804"/>
      <c r="D7" s="805"/>
      <c r="E7" s="249"/>
      <c r="F7" s="249"/>
      <c r="G7" s="249"/>
      <c r="H7" s="249"/>
      <c r="I7" s="249"/>
      <c r="J7" s="249"/>
    </row>
    <row r="8" ht="15.5" spans="1:10">
      <c r="A8" s="364" t="s">
        <v>66</v>
      </c>
      <c r="B8" s="466">
        <v>29</v>
      </c>
      <c r="C8" s="806">
        <f>NOTES!D327</f>
        <v>7848114.72</v>
      </c>
      <c r="D8" s="807">
        <f>NOTES!E327</f>
        <v>6994001.38</v>
      </c>
      <c r="E8" s="249"/>
      <c r="F8" s="249"/>
      <c r="G8" s="249"/>
      <c r="H8" s="249"/>
      <c r="I8" s="249"/>
      <c r="J8" s="249"/>
    </row>
    <row r="9" ht="15.5" spans="1:10">
      <c r="A9" s="364" t="s">
        <v>67</v>
      </c>
      <c r="B9" s="466">
        <v>30</v>
      </c>
      <c r="C9" s="806">
        <f>NOTES!D348</f>
        <v>30557927.38</v>
      </c>
      <c r="D9" s="807">
        <f>NOTES!E348</f>
        <v>66405839.96</v>
      </c>
      <c r="E9" s="249"/>
      <c r="F9" s="249"/>
      <c r="G9" s="26"/>
      <c r="H9" s="12"/>
      <c r="I9" s="249"/>
      <c r="J9" s="249"/>
    </row>
    <row r="10" ht="15.5" spans="1:10">
      <c r="A10" s="364" t="s">
        <v>68</v>
      </c>
      <c r="B10" s="466">
        <v>31</v>
      </c>
      <c r="C10" s="806">
        <v>0</v>
      </c>
      <c r="D10" s="807">
        <f>NOTES!E353</f>
        <v>0</v>
      </c>
      <c r="E10" s="249"/>
      <c r="F10" s="249"/>
      <c r="G10" s="249"/>
      <c r="H10" s="249"/>
      <c r="I10" s="249"/>
      <c r="J10" s="249"/>
    </row>
    <row r="11" ht="15.5" spans="1:10">
      <c r="A11" s="364" t="s">
        <v>69</v>
      </c>
      <c r="B11" s="466">
        <v>32</v>
      </c>
      <c r="C11" s="806">
        <v>0</v>
      </c>
      <c r="D11" s="807">
        <f>NOTES!E369</f>
        <v>0</v>
      </c>
      <c r="E11" s="249"/>
      <c r="F11" s="249"/>
      <c r="G11" s="249"/>
      <c r="H11" s="249"/>
      <c r="I11" s="249"/>
      <c r="J11" s="249"/>
    </row>
    <row r="12" ht="15.5" spans="1:10">
      <c r="A12" s="364" t="s">
        <v>70</v>
      </c>
      <c r="B12" s="466">
        <v>33</v>
      </c>
      <c r="C12" s="806">
        <v>0</v>
      </c>
      <c r="D12" s="807">
        <f>NOTES!E374</f>
        <v>0</v>
      </c>
      <c r="E12" s="249"/>
      <c r="F12" s="249"/>
      <c r="G12" s="249"/>
      <c r="H12" s="249"/>
      <c r="I12" s="249"/>
      <c r="J12" s="249"/>
    </row>
    <row r="13" ht="15.5" spans="1:10">
      <c r="A13" s="364" t="s">
        <v>71</v>
      </c>
      <c r="B13" s="466">
        <v>34</v>
      </c>
      <c r="C13" s="806">
        <v>0</v>
      </c>
      <c r="D13" s="807">
        <f>NOTES!E380</f>
        <v>0</v>
      </c>
      <c r="E13" s="249"/>
      <c r="F13" s="249"/>
      <c r="G13" s="249"/>
      <c r="H13" s="249"/>
      <c r="I13" s="249"/>
      <c r="J13" s="249"/>
    </row>
    <row r="14" ht="15.5" spans="1:10">
      <c r="A14" s="364" t="s">
        <v>72</v>
      </c>
      <c r="B14" s="466">
        <v>35</v>
      </c>
      <c r="C14" s="806">
        <v>0</v>
      </c>
      <c r="D14" s="807">
        <f>NOTES!E385</f>
        <v>0</v>
      </c>
      <c r="E14" s="249"/>
      <c r="F14" s="249"/>
      <c r="G14" s="249"/>
      <c r="H14" s="249"/>
      <c r="I14" s="249"/>
      <c r="J14" s="249"/>
    </row>
    <row r="15" ht="15.5" spans="1:10">
      <c r="A15" s="366" t="s">
        <v>73</v>
      </c>
      <c r="B15" s="769">
        <v>36</v>
      </c>
      <c r="C15" s="806">
        <v>0</v>
      </c>
      <c r="D15" s="808">
        <f>NOTES!E390</f>
        <v>0</v>
      </c>
      <c r="E15" s="249"/>
      <c r="F15" s="249"/>
      <c r="G15" s="249"/>
      <c r="H15" s="249"/>
      <c r="I15" s="249"/>
      <c r="J15" s="249"/>
    </row>
    <row r="16" ht="15.5" spans="1:10">
      <c r="A16" s="614" t="s">
        <v>74</v>
      </c>
      <c r="B16" s="579"/>
      <c r="C16" s="809">
        <f>SUM(C8:C15)</f>
        <v>38406042.1</v>
      </c>
      <c r="D16" s="810">
        <f>SUM(D8:D15)</f>
        <v>73399841.34</v>
      </c>
      <c r="E16" s="250"/>
      <c r="F16" s="251"/>
      <c r="G16" s="250"/>
      <c r="H16" s="250"/>
      <c r="I16" s="250"/>
      <c r="J16" s="250"/>
    </row>
    <row r="17" ht="15.5" spans="1:10">
      <c r="A17" s="627"/>
      <c r="B17" s="466"/>
      <c r="C17" s="811"/>
      <c r="D17" s="812"/>
      <c r="E17" s="249"/>
      <c r="F17" s="249"/>
      <c r="G17" s="249"/>
      <c r="H17" s="249"/>
      <c r="I17" s="249"/>
      <c r="J17" s="12"/>
    </row>
    <row r="18" ht="15.5" spans="1:10">
      <c r="A18" s="813" t="s">
        <v>75</v>
      </c>
      <c r="B18" s="466"/>
      <c r="C18" s="811"/>
      <c r="D18" s="812"/>
      <c r="E18" s="249"/>
      <c r="F18" s="249"/>
      <c r="G18" s="249"/>
      <c r="H18" s="249"/>
      <c r="I18" s="249"/>
      <c r="J18" s="12"/>
    </row>
    <row r="19" ht="15.5" spans="1:10">
      <c r="A19" s="364" t="s">
        <v>76</v>
      </c>
      <c r="B19" s="466">
        <v>37</v>
      </c>
      <c r="C19" s="806">
        <f>NOTES!D397</f>
        <v>14587683.43</v>
      </c>
      <c r="D19" s="807">
        <f>NOTES!E397</f>
        <v>13368468.18</v>
      </c>
      <c r="E19" s="12"/>
      <c r="F19" s="249"/>
      <c r="H19" s="249"/>
      <c r="I19" s="249"/>
      <c r="J19" s="249"/>
    </row>
    <row r="20" ht="15.5" spans="1:10">
      <c r="A20" s="364" t="s">
        <v>77</v>
      </c>
      <c r="B20" s="466">
        <v>38</v>
      </c>
      <c r="C20" s="806">
        <f>NOTES!D410</f>
        <v>9001886.76</v>
      </c>
      <c r="D20" s="807">
        <f>NOTES!E410</f>
        <v>10798331.57</v>
      </c>
      <c r="E20" s="12"/>
      <c r="F20" s="249"/>
      <c r="H20" s="249"/>
      <c r="I20" s="249"/>
      <c r="J20" s="249"/>
    </row>
    <row r="21" ht="15.5" spans="1:10">
      <c r="A21" s="364" t="s">
        <v>78</v>
      </c>
      <c r="B21" s="466">
        <v>39</v>
      </c>
      <c r="C21" s="806">
        <f>NOTES!D415</f>
        <v>10050643.76</v>
      </c>
      <c r="D21" s="807">
        <f>NOTES!E415</f>
        <v>67729193.93</v>
      </c>
      <c r="E21" s="12"/>
      <c r="F21" s="249"/>
      <c r="H21" s="249"/>
      <c r="I21" s="249"/>
      <c r="J21" s="249"/>
    </row>
    <row r="22" ht="15.5" spans="1:10">
      <c r="A22" s="364" t="s">
        <v>79</v>
      </c>
      <c r="B22" s="466">
        <v>40</v>
      </c>
      <c r="C22" s="806">
        <v>0</v>
      </c>
      <c r="D22" s="807">
        <f>NOTES!E420</f>
        <v>0</v>
      </c>
      <c r="E22" s="249"/>
      <c r="F22" s="249"/>
      <c r="H22" s="249"/>
      <c r="I22" s="249"/>
      <c r="J22" s="249"/>
    </row>
    <row r="23" ht="15.5" spans="1:10">
      <c r="A23" s="364" t="s">
        <v>80</v>
      </c>
      <c r="B23" s="466">
        <v>41</v>
      </c>
      <c r="C23" s="806">
        <v>0</v>
      </c>
      <c r="D23" s="807">
        <f>NOTES!E427</f>
        <v>0</v>
      </c>
      <c r="E23" s="249"/>
      <c r="F23" s="249"/>
      <c r="H23" s="249"/>
      <c r="I23" s="249"/>
      <c r="J23" s="249"/>
    </row>
    <row r="24" ht="15.5" spans="1:10">
      <c r="A24" s="364" t="s">
        <v>81</v>
      </c>
      <c r="B24" s="466">
        <v>42</v>
      </c>
      <c r="C24" s="806">
        <f>NOTES!D433</f>
        <v>20773.42</v>
      </c>
      <c r="D24" s="807">
        <f>NOTES!E433</f>
        <v>3000</v>
      </c>
      <c r="E24" s="12"/>
      <c r="F24" s="249"/>
      <c r="H24" s="249"/>
      <c r="I24" s="249"/>
      <c r="J24" s="249"/>
    </row>
    <row r="25" ht="15.5" spans="1:10">
      <c r="A25" s="364" t="s">
        <v>82</v>
      </c>
      <c r="B25" s="466">
        <v>43</v>
      </c>
      <c r="C25" s="806">
        <f>NOTES!D451</f>
        <v>1743072.75</v>
      </c>
      <c r="D25" s="807">
        <f>NOTES!E451</f>
        <v>1401207.5</v>
      </c>
      <c r="E25" s="12"/>
      <c r="F25" s="249"/>
      <c r="H25" s="249"/>
      <c r="I25" s="249"/>
      <c r="J25" s="249"/>
    </row>
    <row r="26" ht="15.5" spans="1:10">
      <c r="A26" s="364" t="s">
        <v>72</v>
      </c>
      <c r="B26" s="466">
        <v>44</v>
      </c>
      <c r="C26" s="806">
        <v>0</v>
      </c>
      <c r="D26" s="807">
        <f>NOTES!E456</f>
        <v>0</v>
      </c>
      <c r="E26" s="249"/>
      <c r="F26" s="249"/>
      <c r="H26" s="249"/>
      <c r="I26" s="249"/>
      <c r="J26" s="249"/>
    </row>
    <row r="27" ht="15.5" spans="1:10">
      <c r="A27" s="364" t="s">
        <v>83</v>
      </c>
      <c r="B27" s="466">
        <v>45</v>
      </c>
      <c r="C27" s="806">
        <v>0</v>
      </c>
      <c r="D27" s="807">
        <f>NOTES!E461</f>
        <v>0</v>
      </c>
      <c r="E27" s="249"/>
      <c r="F27" s="249"/>
      <c r="H27" s="249"/>
      <c r="I27" s="249"/>
      <c r="J27" s="249"/>
    </row>
    <row r="28" ht="15.5" spans="1:10">
      <c r="A28" s="364" t="s">
        <v>84</v>
      </c>
      <c r="B28" s="466">
        <v>46</v>
      </c>
      <c r="C28" s="806">
        <v>0</v>
      </c>
      <c r="D28" s="807">
        <f>NOTES!E467</f>
        <v>0</v>
      </c>
      <c r="E28" s="249"/>
      <c r="F28" s="249"/>
      <c r="H28" s="249"/>
      <c r="I28" s="249"/>
      <c r="J28" s="249"/>
    </row>
    <row r="29" ht="15.5" spans="1:10">
      <c r="A29" s="364" t="s">
        <v>85</v>
      </c>
      <c r="B29" s="466">
        <v>47</v>
      </c>
      <c r="C29" s="806">
        <v>0</v>
      </c>
      <c r="D29" s="807">
        <f>NOTES!E472</f>
        <v>0</v>
      </c>
      <c r="E29" s="12"/>
      <c r="F29" s="249"/>
      <c r="H29" s="249"/>
      <c r="I29" s="249"/>
      <c r="J29" s="249"/>
    </row>
    <row r="30" ht="15.5" spans="1:10">
      <c r="A30" s="364" t="s">
        <v>86</v>
      </c>
      <c r="B30" s="466">
        <v>48</v>
      </c>
      <c r="C30" s="806">
        <f>'REPA-Sch'!F331</f>
        <v>632314.11</v>
      </c>
      <c r="D30" s="807">
        <f>NOTES!E479</f>
        <v>0</v>
      </c>
      <c r="E30" s="249"/>
      <c r="F30" s="249"/>
      <c r="H30" s="249"/>
      <c r="I30" s="249"/>
      <c r="J30" s="249"/>
    </row>
    <row r="31" ht="15.5" spans="1:10">
      <c r="A31" s="364" t="s">
        <v>87</v>
      </c>
      <c r="B31" s="466">
        <v>49</v>
      </c>
      <c r="C31" s="806">
        <v>0</v>
      </c>
      <c r="D31" s="807">
        <f>NOTES!E485</f>
        <v>0</v>
      </c>
      <c r="E31" s="249"/>
      <c r="F31" s="249"/>
      <c r="H31" s="12"/>
      <c r="I31" s="249"/>
      <c r="J31" s="249"/>
    </row>
    <row r="32" ht="15.5" spans="1:10">
      <c r="A32" s="366" t="s">
        <v>88</v>
      </c>
      <c r="B32" s="769">
        <v>50</v>
      </c>
      <c r="C32" s="806">
        <v>0</v>
      </c>
      <c r="D32" s="807">
        <v>0</v>
      </c>
      <c r="E32" s="249"/>
      <c r="F32" s="249"/>
      <c r="H32" s="249"/>
      <c r="I32" s="249"/>
      <c r="J32" s="249"/>
    </row>
    <row r="33" ht="15.5" spans="1:10">
      <c r="A33" s="614" t="s">
        <v>89</v>
      </c>
      <c r="B33" s="814"/>
      <c r="C33" s="809">
        <f>SUM(C19:C32)</f>
        <v>36036374.23</v>
      </c>
      <c r="D33" s="810">
        <f>SUM(D19:D32)</f>
        <v>93300201.18</v>
      </c>
      <c r="E33" s="250"/>
      <c r="F33" s="251">
        <f>C33-'REPA-Sch'!F332</f>
        <v>-735877.810000002</v>
      </c>
      <c r="H33" s="250"/>
      <c r="I33" s="250"/>
      <c r="J33" s="250"/>
    </row>
    <row r="34" ht="15.5" spans="1:10">
      <c r="A34" s="815"/>
      <c r="B34" s="769"/>
      <c r="C34" s="816"/>
      <c r="D34" s="817"/>
      <c r="E34" s="249"/>
      <c r="F34" s="249"/>
      <c r="G34" s="249"/>
      <c r="H34" s="249"/>
      <c r="I34" s="249"/>
      <c r="J34" s="249"/>
    </row>
    <row r="35" ht="15.5" spans="1:10">
      <c r="A35" s="614" t="s">
        <v>90</v>
      </c>
      <c r="B35" s="579"/>
      <c r="C35" s="657">
        <f>C16-C33</f>
        <v>2369667.87</v>
      </c>
      <c r="D35" s="653">
        <f>D16-D33</f>
        <v>-19900359.84</v>
      </c>
      <c r="E35" s="250"/>
      <c r="F35" s="251"/>
      <c r="G35" s="250"/>
      <c r="H35" s="250"/>
      <c r="I35" s="250"/>
      <c r="J35" s="250"/>
    </row>
    <row r="36" ht="15.5" spans="1:10">
      <c r="A36" s="616"/>
      <c r="B36" s="466"/>
      <c r="C36" s="811"/>
      <c r="D36" s="818"/>
      <c r="E36" s="249"/>
      <c r="F36" s="654"/>
      <c r="G36" s="249"/>
      <c r="H36" s="249"/>
      <c r="I36" s="249"/>
      <c r="J36" s="249"/>
    </row>
    <row r="37" ht="15.5" spans="1:10">
      <c r="A37" s="616" t="s">
        <v>91</v>
      </c>
      <c r="B37" s="466"/>
      <c r="C37" s="657">
        <f>D39</f>
        <v>10373524.59</v>
      </c>
      <c r="D37" s="819">
        <v>30273884.43</v>
      </c>
      <c r="E37" s="249"/>
      <c r="F37" s="12"/>
      <c r="G37" s="249"/>
      <c r="H37" s="249"/>
      <c r="I37" s="249"/>
      <c r="J37" s="249"/>
    </row>
    <row r="38" ht="15.5" spans="1:10">
      <c r="A38" s="820"/>
      <c r="B38" s="821"/>
      <c r="C38" s="822"/>
      <c r="D38" s="823"/>
      <c r="E38" s="249"/>
      <c r="F38" s="249"/>
      <c r="G38" s="249"/>
      <c r="H38" s="249"/>
      <c r="I38" s="249"/>
      <c r="J38" s="249"/>
    </row>
    <row r="39" ht="16.25" spans="1:10">
      <c r="A39" s="824" t="s">
        <v>92</v>
      </c>
      <c r="B39" s="478"/>
      <c r="C39" s="825">
        <f>C35+C37</f>
        <v>12743192.46</v>
      </c>
      <c r="D39" s="825">
        <f>D35+D37</f>
        <v>10373524.59</v>
      </c>
      <c r="E39" s="249"/>
      <c r="F39" s="12"/>
      <c r="G39" s="249"/>
      <c r="H39" s="249"/>
      <c r="I39" s="249"/>
      <c r="J39" s="249"/>
    </row>
    <row r="40" ht="16.25" spans="1:10">
      <c r="A40" s="249"/>
      <c r="B40" s="249"/>
      <c r="C40" s="249"/>
      <c r="E40" s="249"/>
      <c r="F40" s="249"/>
      <c r="G40" s="249"/>
      <c r="H40" s="249"/>
      <c r="I40" s="249"/>
      <c r="J40" s="249"/>
    </row>
    <row r="41" ht="15.5" hidden="1" spans="1:10">
      <c r="A41" s="249"/>
      <c r="B41" s="249"/>
      <c r="C41" s="12">
        <f>C39-FP!D11</f>
        <v>729970.780000001</v>
      </c>
      <c r="D41" s="12">
        <f>D39-FP!E11</f>
        <v>0</v>
      </c>
      <c r="E41" s="249"/>
      <c r="F41" s="249"/>
      <c r="G41" s="249"/>
      <c r="H41" s="249"/>
      <c r="I41" s="249"/>
      <c r="J41" s="249"/>
    </row>
    <row r="42" ht="15.5" spans="1:10">
      <c r="A42" s="249"/>
      <c r="B42" s="249"/>
      <c r="C42" s="12"/>
      <c r="D42" s="249"/>
      <c r="E42" s="249"/>
      <c r="F42" s="249"/>
      <c r="G42" s="249"/>
      <c r="H42" s="249"/>
      <c r="I42" s="249"/>
      <c r="J42" s="249"/>
    </row>
    <row r="43" ht="15.5" spans="1:10">
      <c r="A43" s="249"/>
      <c r="B43" s="249"/>
      <c r="C43" s="12"/>
      <c r="D43" s="249"/>
      <c r="E43" s="249"/>
      <c r="F43" s="249"/>
      <c r="G43" s="249"/>
      <c r="H43" s="249"/>
      <c r="I43" s="249"/>
      <c r="J43" s="249"/>
    </row>
  </sheetData>
  <mergeCells count="5">
    <mergeCell ref="A1:D1"/>
    <mergeCell ref="A2:D2"/>
    <mergeCell ref="A3:D3"/>
    <mergeCell ref="A4:A6"/>
    <mergeCell ref="B4:B6"/>
  </mergeCells>
  <pageMargins left="0.7" right="0.7" top="0.75" bottom="0.75" header="0.3" footer="0.3"/>
  <pageSetup paperSize="1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7"/>
  <sheetViews>
    <sheetView workbookViewId="0">
      <pane ySplit="5" topLeftCell="A10" activePane="bottomLeft" state="frozen"/>
      <selection/>
      <selection pane="bottomLeft" activeCell="H1302" sqref="H1302"/>
    </sheetView>
  </sheetViews>
  <sheetFormatPr defaultColWidth="9" defaultRowHeight="14"/>
  <cols>
    <col min="1" max="1" width="27.1083333333333" customWidth="1"/>
    <col min="2" max="2" width="11.6666666666667" customWidth="1"/>
    <col min="3" max="3" width="12" customWidth="1"/>
    <col min="4" max="4" width="10.2166666666667" customWidth="1"/>
    <col min="5" max="5" width="11" customWidth="1"/>
    <col min="6" max="6" width="11.2166666666667" customWidth="1"/>
    <col min="7" max="7" width="9.33333333333333" customWidth="1"/>
    <col min="8" max="8" width="10.2166666666667" customWidth="1"/>
    <col min="9" max="9" width="12.3333333333333" customWidth="1"/>
    <col min="10" max="10" width="10.2166666666667" customWidth="1"/>
    <col min="11" max="11" width="9.55833333333333" customWidth="1"/>
    <col min="12" max="12" width="12.5583333333333" customWidth="1"/>
    <col min="13" max="13" width="10.775" customWidth="1"/>
  </cols>
  <sheetData>
    <row r="1" spans="1:14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94"/>
      <c r="N1" s="394"/>
    </row>
    <row r="2" spans="1:14">
      <c r="A2" s="372" t="s">
        <v>862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94"/>
      <c r="N2" s="394"/>
    </row>
    <row r="3" ht="14.75" spans="1:14">
      <c r="A3" s="373" t="s">
        <v>834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94"/>
      <c r="N3" s="394"/>
    </row>
    <row r="4" ht="65.75" spans="1:14">
      <c r="A4" s="374"/>
      <c r="B4" s="375" t="s">
        <v>863</v>
      </c>
      <c r="C4" s="375" t="s">
        <v>864</v>
      </c>
      <c r="D4" s="375" t="s">
        <v>865</v>
      </c>
      <c r="E4" s="375" t="s">
        <v>866</v>
      </c>
      <c r="F4" s="375" t="s">
        <v>867</v>
      </c>
      <c r="G4" s="375" t="s">
        <v>851</v>
      </c>
      <c r="H4" s="375" t="s">
        <v>868</v>
      </c>
      <c r="I4" s="375" t="s">
        <v>869</v>
      </c>
      <c r="J4" s="375" t="s">
        <v>870</v>
      </c>
      <c r="K4" s="375" t="s">
        <v>211</v>
      </c>
      <c r="L4" s="375" t="s">
        <v>675</v>
      </c>
      <c r="M4" s="394"/>
      <c r="N4" s="394"/>
    </row>
    <row r="5" ht="14.75" spans="1:14">
      <c r="A5" s="376"/>
      <c r="B5" s="377" t="s">
        <v>6</v>
      </c>
      <c r="C5" s="377" t="s">
        <v>6</v>
      </c>
      <c r="D5" s="377" t="s">
        <v>6</v>
      </c>
      <c r="E5" s="377" t="s">
        <v>6</v>
      </c>
      <c r="F5" s="377" t="s">
        <v>6</v>
      </c>
      <c r="G5" s="377" t="s">
        <v>6</v>
      </c>
      <c r="H5" s="377" t="s">
        <v>6</v>
      </c>
      <c r="I5" s="377" t="s">
        <v>6</v>
      </c>
      <c r="J5" s="377" t="s">
        <v>6</v>
      </c>
      <c r="K5" s="377" t="s">
        <v>6</v>
      </c>
      <c r="L5" s="377" t="s">
        <v>6</v>
      </c>
      <c r="M5" s="394"/>
      <c r="N5" s="394"/>
    </row>
    <row r="6" spans="1:14">
      <c r="A6" s="378" t="s">
        <v>871</v>
      </c>
      <c r="B6" s="379">
        <v>0</v>
      </c>
      <c r="C6" s="379">
        <v>0</v>
      </c>
      <c r="D6" s="379">
        <v>0</v>
      </c>
      <c r="E6" s="379">
        <v>0</v>
      </c>
      <c r="F6" s="379">
        <v>0</v>
      </c>
      <c r="G6" s="379">
        <v>0</v>
      </c>
      <c r="H6" s="379">
        <v>0</v>
      </c>
      <c r="I6" s="379">
        <v>0</v>
      </c>
      <c r="J6" s="379">
        <v>0</v>
      </c>
      <c r="K6" s="379">
        <v>0</v>
      </c>
      <c r="L6" s="395">
        <f>SUM(B6:K6)</f>
        <v>0</v>
      </c>
      <c r="M6" s="394"/>
      <c r="N6" s="394"/>
    </row>
    <row r="7" spans="1:14">
      <c r="A7" s="378" t="s">
        <v>825</v>
      </c>
      <c r="B7" s="379">
        <v>0</v>
      </c>
      <c r="C7" s="379">
        <v>0</v>
      </c>
      <c r="D7" s="379">
        <v>0</v>
      </c>
      <c r="E7" s="379">
        <v>0</v>
      </c>
      <c r="F7" s="379">
        <v>0</v>
      </c>
      <c r="G7" s="379">
        <v>0</v>
      </c>
      <c r="H7" s="379">
        <v>0</v>
      </c>
      <c r="I7" s="379">
        <v>0</v>
      </c>
      <c r="J7" s="379">
        <v>0</v>
      </c>
      <c r="K7" s="379">
        <v>0</v>
      </c>
      <c r="L7" s="395">
        <f t="shared" ref="L7:L12" si="0">SUM(B7:K7)</f>
        <v>0</v>
      </c>
      <c r="M7" s="394"/>
      <c r="N7" s="394"/>
    </row>
    <row r="8" spans="1:14">
      <c r="A8" s="378" t="s">
        <v>846</v>
      </c>
      <c r="B8" s="379">
        <v>0</v>
      </c>
      <c r="C8" s="379">
        <v>0</v>
      </c>
      <c r="D8" s="379">
        <v>0</v>
      </c>
      <c r="E8" s="379">
        <v>0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95">
        <f t="shared" si="0"/>
        <v>0</v>
      </c>
      <c r="M8" s="394"/>
      <c r="N8" s="394"/>
    </row>
    <row r="9" spans="1:14">
      <c r="A9" s="378" t="s">
        <v>872</v>
      </c>
      <c r="B9" s="379">
        <v>0</v>
      </c>
      <c r="C9" s="379">
        <v>0</v>
      </c>
      <c r="D9" s="379">
        <v>0</v>
      </c>
      <c r="E9" s="379">
        <v>0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95">
        <f t="shared" si="0"/>
        <v>0</v>
      </c>
      <c r="M9" s="394"/>
      <c r="N9" s="394"/>
    </row>
    <row r="10" spans="1:14">
      <c r="A10" s="378" t="s">
        <v>42</v>
      </c>
      <c r="B10" s="379">
        <v>0</v>
      </c>
      <c r="C10" s="379">
        <v>0</v>
      </c>
      <c r="D10" s="379">
        <v>0</v>
      </c>
      <c r="E10" s="379">
        <v>0</v>
      </c>
      <c r="F10" s="379">
        <v>0</v>
      </c>
      <c r="G10" s="379">
        <v>0</v>
      </c>
      <c r="H10" s="379">
        <v>0</v>
      </c>
      <c r="I10" s="379">
        <v>0</v>
      </c>
      <c r="J10" s="379">
        <v>0</v>
      </c>
      <c r="K10" s="379">
        <v>0</v>
      </c>
      <c r="L10" s="395">
        <f t="shared" si="0"/>
        <v>0</v>
      </c>
      <c r="M10" s="394"/>
      <c r="N10" s="394"/>
    </row>
    <row r="11" spans="1:14">
      <c r="A11" s="378" t="s">
        <v>845</v>
      </c>
      <c r="B11" s="379">
        <v>0</v>
      </c>
      <c r="C11" s="379">
        <v>0</v>
      </c>
      <c r="D11" s="379">
        <v>0</v>
      </c>
      <c r="E11" s="379">
        <v>0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95">
        <f t="shared" si="0"/>
        <v>0</v>
      </c>
      <c r="M11" s="394"/>
      <c r="N11" s="394"/>
    </row>
    <row r="12" spans="1:14">
      <c r="A12" s="378" t="s">
        <v>826</v>
      </c>
      <c r="B12" s="379">
        <v>0</v>
      </c>
      <c r="C12" s="379">
        <v>0</v>
      </c>
      <c r="D12" s="379">
        <v>0</v>
      </c>
      <c r="E12" s="379">
        <v>0</v>
      </c>
      <c r="F12" s="379">
        <v>0</v>
      </c>
      <c r="G12" s="379">
        <v>0</v>
      </c>
      <c r="H12" s="379">
        <v>0</v>
      </c>
      <c r="I12" s="379">
        <v>0</v>
      </c>
      <c r="J12" s="379">
        <v>0</v>
      </c>
      <c r="K12" s="379">
        <v>0</v>
      </c>
      <c r="L12" s="395">
        <f t="shared" si="0"/>
        <v>0</v>
      </c>
      <c r="M12" s="394"/>
      <c r="N12" s="394"/>
    </row>
    <row r="13" ht="14.75" spans="1:14">
      <c r="A13" s="380" t="s">
        <v>675</v>
      </c>
      <c r="B13" s="381">
        <f>SUM(B6:B12)</f>
        <v>0</v>
      </c>
      <c r="C13" s="381">
        <f t="shared" ref="C13:L13" si="1">SUM(C6:C12)</f>
        <v>0</v>
      </c>
      <c r="D13" s="381">
        <f t="shared" si="1"/>
        <v>0</v>
      </c>
      <c r="E13" s="381">
        <f t="shared" si="1"/>
        <v>0</v>
      </c>
      <c r="F13" s="381">
        <f t="shared" si="1"/>
        <v>0</v>
      </c>
      <c r="G13" s="381">
        <f t="shared" si="1"/>
        <v>0</v>
      </c>
      <c r="H13" s="381">
        <f t="shared" si="1"/>
        <v>0</v>
      </c>
      <c r="I13" s="381">
        <f t="shared" si="1"/>
        <v>0</v>
      </c>
      <c r="J13" s="381">
        <f t="shared" si="1"/>
        <v>0</v>
      </c>
      <c r="K13" s="381">
        <f t="shared" si="1"/>
        <v>0</v>
      </c>
      <c r="L13" s="396">
        <f t="shared" si="1"/>
        <v>0</v>
      </c>
      <c r="M13" s="397"/>
      <c r="N13" s="397"/>
    </row>
    <row r="14" ht="14.75" spans="1:14">
      <c r="A14" s="382"/>
      <c r="B14" s="383"/>
      <c r="C14" s="383"/>
      <c r="D14" s="383"/>
      <c r="E14" s="379"/>
      <c r="F14" s="383"/>
      <c r="G14" s="383"/>
      <c r="H14" s="383"/>
      <c r="I14" s="383"/>
      <c r="J14" s="383"/>
      <c r="K14" s="383"/>
      <c r="L14" s="398"/>
      <c r="M14" s="394"/>
      <c r="N14" s="394"/>
    </row>
    <row r="15" spans="1:14">
      <c r="A15" s="384" t="s">
        <v>873</v>
      </c>
      <c r="B15" s="385"/>
      <c r="C15" s="386"/>
      <c r="D15" s="386"/>
      <c r="E15" s="386"/>
      <c r="F15" s="386"/>
      <c r="G15" s="386"/>
      <c r="H15" s="386"/>
      <c r="I15" s="386"/>
      <c r="J15" s="386"/>
      <c r="K15" s="386"/>
      <c r="L15" s="399"/>
      <c r="M15" s="394"/>
      <c r="N15" s="394"/>
    </row>
    <row r="16" spans="1:14">
      <c r="A16" s="387" t="s">
        <v>871</v>
      </c>
      <c r="B16" s="372"/>
      <c r="C16" s="388"/>
      <c r="D16" s="388"/>
      <c r="E16" s="388"/>
      <c r="F16" s="388"/>
      <c r="G16" s="388"/>
      <c r="H16" s="388"/>
      <c r="I16" s="388"/>
      <c r="J16" s="388"/>
      <c r="K16" s="388"/>
      <c r="L16" s="400"/>
      <c r="M16" s="394"/>
      <c r="N16" s="394"/>
    </row>
    <row r="17" spans="1:14">
      <c r="A17" s="378" t="s">
        <v>117</v>
      </c>
      <c r="B17" s="379">
        <v>0</v>
      </c>
      <c r="C17" s="379">
        <v>0</v>
      </c>
      <c r="D17" s="379">
        <v>0</v>
      </c>
      <c r="E17" s="379">
        <v>0</v>
      </c>
      <c r="F17" s="379">
        <v>0</v>
      </c>
      <c r="G17" s="379">
        <v>0</v>
      </c>
      <c r="H17" s="379">
        <v>0</v>
      </c>
      <c r="I17" s="379">
        <v>0</v>
      </c>
      <c r="J17" s="379">
        <v>0</v>
      </c>
      <c r="K17" s="379">
        <v>0</v>
      </c>
      <c r="L17" s="401">
        <f>SUM(B17:K17)</f>
        <v>0</v>
      </c>
      <c r="M17" s="394"/>
      <c r="N17" s="394"/>
    </row>
    <row r="18" spans="1:14">
      <c r="A18" s="378" t="s">
        <v>120</v>
      </c>
      <c r="B18" s="379">
        <v>0</v>
      </c>
      <c r="C18" s="379">
        <v>0</v>
      </c>
      <c r="D18" s="379">
        <v>0</v>
      </c>
      <c r="E18" s="379">
        <v>0</v>
      </c>
      <c r="F18" s="379">
        <v>0</v>
      </c>
      <c r="G18" s="379">
        <v>0</v>
      </c>
      <c r="H18" s="379">
        <v>0</v>
      </c>
      <c r="I18" s="379">
        <v>0</v>
      </c>
      <c r="J18" s="379">
        <v>0</v>
      </c>
      <c r="K18" s="379">
        <v>0</v>
      </c>
      <c r="L18" s="401">
        <f t="shared" ref="L18:L20" si="2">SUM(B18:K18)</f>
        <v>0</v>
      </c>
      <c r="M18" s="394"/>
      <c r="N18" s="394"/>
    </row>
    <row r="19" spans="1:14">
      <c r="A19" s="378" t="s">
        <v>874</v>
      </c>
      <c r="B19" s="379">
        <v>0</v>
      </c>
      <c r="C19" s="379">
        <v>0</v>
      </c>
      <c r="D19" s="379">
        <v>0</v>
      </c>
      <c r="E19" s="379">
        <v>0</v>
      </c>
      <c r="F19" s="379">
        <v>0</v>
      </c>
      <c r="G19" s="379">
        <v>0</v>
      </c>
      <c r="H19" s="379">
        <v>0</v>
      </c>
      <c r="I19" s="379">
        <v>0</v>
      </c>
      <c r="J19" s="379">
        <v>0</v>
      </c>
      <c r="K19" s="379">
        <v>0</v>
      </c>
      <c r="L19" s="401">
        <f t="shared" si="2"/>
        <v>0</v>
      </c>
      <c r="M19" s="394"/>
      <c r="N19" s="394"/>
    </row>
    <row r="20" spans="1:14">
      <c r="A20" s="378" t="s">
        <v>441</v>
      </c>
      <c r="B20" s="379">
        <v>0</v>
      </c>
      <c r="C20" s="379">
        <v>0</v>
      </c>
      <c r="D20" s="379">
        <v>0</v>
      </c>
      <c r="E20" s="379">
        <v>0</v>
      </c>
      <c r="F20" s="379">
        <v>0</v>
      </c>
      <c r="G20" s="379">
        <v>0</v>
      </c>
      <c r="H20" s="379">
        <v>0</v>
      </c>
      <c r="I20" s="379">
        <v>0</v>
      </c>
      <c r="J20" s="379">
        <v>0</v>
      </c>
      <c r="K20" s="379">
        <v>0</v>
      </c>
      <c r="L20" s="401">
        <f t="shared" si="2"/>
        <v>0</v>
      </c>
      <c r="M20" s="394"/>
      <c r="N20" s="394"/>
    </row>
    <row r="21" spans="1:14">
      <c r="A21" s="389" t="s">
        <v>603</v>
      </c>
      <c r="B21" s="390">
        <f>SUM(B17:B20)</f>
        <v>0</v>
      </c>
      <c r="C21" s="390">
        <f t="shared" ref="C21:L21" si="3">SUM(C17:C20)</f>
        <v>0</v>
      </c>
      <c r="D21" s="390">
        <f t="shared" si="3"/>
        <v>0</v>
      </c>
      <c r="E21" s="390">
        <f t="shared" si="3"/>
        <v>0</v>
      </c>
      <c r="F21" s="390">
        <f t="shared" si="3"/>
        <v>0</v>
      </c>
      <c r="G21" s="390">
        <f t="shared" si="3"/>
        <v>0</v>
      </c>
      <c r="H21" s="390">
        <f t="shared" si="3"/>
        <v>0</v>
      </c>
      <c r="I21" s="390">
        <f t="shared" si="3"/>
        <v>0</v>
      </c>
      <c r="J21" s="390">
        <f t="shared" si="3"/>
        <v>0</v>
      </c>
      <c r="K21" s="390">
        <f t="shared" si="3"/>
        <v>0</v>
      </c>
      <c r="L21" s="402">
        <f t="shared" si="3"/>
        <v>0</v>
      </c>
      <c r="M21" s="403"/>
      <c r="N21" s="403"/>
    </row>
    <row r="22" spans="1:14">
      <c r="A22" s="378"/>
      <c r="B22" s="383"/>
      <c r="C22" s="388"/>
      <c r="D22" s="388"/>
      <c r="E22" s="388"/>
      <c r="F22" s="388"/>
      <c r="G22" s="388"/>
      <c r="H22" s="388"/>
      <c r="I22" s="388"/>
      <c r="J22" s="388"/>
      <c r="K22" s="388"/>
      <c r="L22" s="400"/>
      <c r="M22" s="394"/>
      <c r="N22" s="394"/>
    </row>
    <row r="23" spans="1:14">
      <c r="A23" s="387" t="s">
        <v>825</v>
      </c>
      <c r="B23" s="372"/>
      <c r="C23" s="388"/>
      <c r="D23" s="388"/>
      <c r="E23" s="388"/>
      <c r="F23" s="388"/>
      <c r="G23" s="388"/>
      <c r="H23" s="388"/>
      <c r="I23" s="388"/>
      <c r="J23" s="388"/>
      <c r="K23" s="388"/>
      <c r="L23" s="400"/>
      <c r="M23" s="394"/>
      <c r="N23" s="394"/>
    </row>
    <row r="24" spans="1:14">
      <c r="A24" s="378" t="s">
        <v>129</v>
      </c>
      <c r="B24" s="379">
        <v>0</v>
      </c>
      <c r="C24" s="379">
        <v>0</v>
      </c>
      <c r="D24" s="379">
        <v>0</v>
      </c>
      <c r="E24" s="379">
        <v>0</v>
      </c>
      <c r="F24" s="379">
        <v>0</v>
      </c>
      <c r="G24" s="379">
        <v>0</v>
      </c>
      <c r="H24" s="379">
        <v>0</v>
      </c>
      <c r="I24" s="379">
        <v>0</v>
      </c>
      <c r="J24" s="379">
        <v>0</v>
      </c>
      <c r="K24" s="379">
        <v>0</v>
      </c>
      <c r="L24" s="401">
        <f>SUM(B24:K24)</f>
        <v>0</v>
      </c>
      <c r="M24" s="394"/>
      <c r="N24" s="394"/>
    </row>
    <row r="25" spans="1:14">
      <c r="A25" s="378" t="s">
        <v>134</v>
      </c>
      <c r="B25" s="379">
        <v>0</v>
      </c>
      <c r="C25" s="379">
        <v>0</v>
      </c>
      <c r="D25" s="379">
        <v>0</v>
      </c>
      <c r="E25" s="379">
        <v>0</v>
      </c>
      <c r="F25" s="379">
        <v>0</v>
      </c>
      <c r="G25" s="379">
        <v>0</v>
      </c>
      <c r="H25" s="379">
        <v>0</v>
      </c>
      <c r="I25" s="379">
        <v>0</v>
      </c>
      <c r="J25" s="379">
        <v>0</v>
      </c>
      <c r="K25" s="379">
        <v>0</v>
      </c>
      <c r="L25" s="401">
        <f t="shared" ref="L25:L35" si="4">SUM(B25:K25)</f>
        <v>0</v>
      </c>
      <c r="M25" s="394"/>
      <c r="N25" s="394"/>
    </row>
    <row r="26" spans="1:14">
      <c r="A26" s="378" t="s">
        <v>444</v>
      </c>
      <c r="B26" s="379">
        <v>0</v>
      </c>
      <c r="C26" s="379">
        <v>0</v>
      </c>
      <c r="D26" s="379">
        <v>0</v>
      </c>
      <c r="E26" s="379">
        <v>0</v>
      </c>
      <c r="F26" s="379">
        <v>0</v>
      </c>
      <c r="G26" s="379">
        <v>0</v>
      </c>
      <c r="H26" s="379">
        <v>0</v>
      </c>
      <c r="I26" s="379">
        <v>0</v>
      </c>
      <c r="J26" s="379">
        <v>0</v>
      </c>
      <c r="K26" s="379">
        <v>0</v>
      </c>
      <c r="L26" s="401">
        <f t="shared" si="4"/>
        <v>0</v>
      </c>
      <c r="M26" s="394"/>
      <c r="N26" s="394"/>
    </row>
    <row r="27" spans="1:14">
      <c r="A27" s="378" t="s">
        <v>445</v>
      </c>
      <c r="B27" s="379">
        <v>0</v>
      </c>
      <c r="C27" s="379">
        <v>0</v>
      </c>
      <c r="D27" s="379">
        <v>0</v>
      </c>
      <c r="E27" s="379">
        <v>0</v>
      </c>
      <c r="F27" s="379">
        <v>0</v>
      </c>
      <c r="G27" s="379">
        <v>0</v>
      </c>
      <c r="H27" s="379">
        <v>0</v>
      </c>
      <c r="I27" s="379">
        <v>0</v>
      </c>
      <c r="J27" s="379">
        <v>0</v>
      </c>
      <c r="K27" s="379">
        <v>0</v>
      </c>
      <c r="L27" s="401">
        <f t="shared" si="4"/>
        <v>0</v>
      </c>
      <c r="M27" s="394"/>
      <c r="N27" s="394"/>
    </row>
    <row r="28" spans="1:14">
      <c r="A28" s="378" t="s">
        <v>140</v>
      </c>
      <c r="B28" s="379">
        <v>0</v>
      </c>
      <c r="C28" s="379">
        <v>0</v>
      </c>
      <c r="D28" s="379">
        <v>0</v>
      </c>
      <c r="E28" s="379">
        <v>0</v>
      </c>
      <c r="F28" s="379">
        <v>0</v>
      </c>
      <c r="G28" s="379">
        <v>0</v>
      </c>
      <c r="H28" s="379">
        <v>0</v>
      </c>
      <c r="I28" s="379">
        <v>0</v>
      </c>
      <c r="J28" s="379">
        <v>0</v>
      </c>
      <c r="K28" s="379">
        <v>0</v>
      </c>
      <c r="L28" s="401">
        <f t="shared" si="4"/>
        <v>0</v>
      </c>
      <c r="M28" s="394"/>
      <c r="N28" s="394"/>
    </row>
    <row r="29" spans="1:14">
      <c r="A29" s="378" t="s">
        <v>144</v>
      </c>
      <c r="B29" s="379">
        <v>0</v>
      </c>
      <c r="C29" s="379">
        <v>0</v>
      </c>
      <c r="D29" s="379">
        <v>0</v>
      </c>
      <c r="E29" s="379">
        <v>0</v>
      </c>
      <c r="F29" s="379">
        <v>0</v>
      </c>
      <c r="G29" s="379">
        <v>0</v>
      </c>
      <c r="H29" s="379">
        <v>0</v>
      </c>
      <c r="I29" s="379">
        <v>0</v>
      </c>
      <c r="J29" s="379">
        <v>0</v>
      </c>
      <c r="K29" s="379">
        <v>0</v>
      </c>
      <c r="L29" s="401">
        <f t="shared" si="4"/>
        <v>0</v>
      </c>
      <c r="M29" s="394"/>
      <c r="N29" s="394"/>
    </row>
    <row r="30" spans="1:14">
      <c r="A30" s="378" t="s">
        <v>446</v>
      </c>
      <c r="B30" s="379">
        <v>0</v>
      </c>
      <c r="C30" s="379">
        <v>0</v>
      </c>
      <c r="D30" s="379">
        <v>0</v>
      </c>
      <c r="E30" s="379">
        <v>0</v>
      </c>
      <c r="F30" s="379">
        <v>0</v>
      </c>
      <c r="G30" s="379">
        <v>0</v>
      </c>
      <c r="H30" s="379">
        <v>0</v>
      </c>
      <c r="I30" s="379">
        <v>0</v>
      </c>
      <c r="J30" s="379">
        <v>0</v>
      </c>
      <c r="K30" s="379">
        <v>0</v>
      </c>
      <c r="L30" s="401">
        <f t="shared" si="4"/>
        <v>0</v>
      </c>
      <c r="M30" s="394"/>
      <c r="N30" s="394"/>
    </row>
    <row r="31" spans="1:14">
      <c r="A31" s="378" t="s">
        <v>173</v>
      </c>
      <c r="B31" s="379">
        <v>0</v>
      </c>
      <c r="C31" s="379">
        <v>0</v>
      </c>
      <c r="D31" s="379">
        <v>0</v>
      </c>
      <c r="E31" s="379">
        <v>0</v>
      </c>
      <c r="F31" s="379">
        <v>0</v>
      </c>
      <c r="G31" s="379">
        <v>0</v>
      </c>
      <c r="H31" s="379">
        <v>0</v>
      </c>
      <c r="I31" s="379">
        <v>0</v>
      </c>
      <c r="J31" s="379">
        <v>0</v>
      </c>
      <c r="K31" s="379">
        <v>0</v>
      </c>
      <c r="L31" s="401">
        <f t="shared" si="4"/>
        <v>0</v>
      </c>
      <c r="M31" s="394"/>
      <c r="N31" s="394"/>
    </row>
    <row r="32" spans="1:14">
      <c r="A32" s="378" t="s">
        <v>190</v>
      </c>
      <c r="B32" s="379">
        <v>0</v>
      </c>
      <c r="C32" s="379">
        <v>0</v>
      </c>
      <c r="D32" s="379">
        <v>0</v>
      </c>
      <c r="E32" s="379">
        <v>0</v>
      </c>
      <c r="F32" s="379">
        <v>0</v>
      </c>
      <c r="G32" s="379">
        <v>0</v>
      </c>
      <c r="H32" s="379">
        <v>0</v>
      </c>
      <c r="I32" s="379">
        <v>0</v>
      </c>
      <c r="J32" s="379">
        <v>0</v>
      </c>
      <c r="K32" s="379">
        <v>0</v>
      </c>
      <c r="L32" s="401">
        <f t="shared" si="4"/>
        <v>0</v>
      </c>
      <c r="M32" s="394"/>
      <c r="N32" s="394"/>
    </row>
    <row r="33" spans="1:14">
      <c r="A33" s="378" t="s">
        <v>447</v>
      </c>
      <c r="B33" s="379">
        <v>0</v>
      </c>
      <c r="C33" s="379">
        <v>0</v>
      </c>
      <c r="D33" s="379">
        <v>0</v>
      </c>
      <c r="E33" s="379">
        <v>0</v>
      </c>
      <c r="F33" s="379">
        <v>0</v>
      </c>
      <c r="G33" s="379">
        <v>0</v>
      </c>
      <c r="H33" s="379">
        <v>0</v>
      </c>
      <c r="I33" s="379">
        <v>0</v>
      </c>
      <c r="J33" s="379">
        <v>0</v>
      </c>
      <c r="K33" s="379">
        <v>0</v>
      </c>
      <c r="L33" s="401">
        <f t="shared" si="4"/>
        <v>0</v>
      </c>
      <c r="M33" s="394"/>
      <c r="N33" s="394"/>
    </row>
    <row r="34" spans="1:14">
      <c r="A34" s="378" t="s">
        <v>448</v>
      </c>
      <c r="B34" s="379">
        <v>0</v>
      </c>
      <c r="C34" s="379">
        <v>0</v>
      </c>
      <c r="D34" s="379">
        <v>0</v>
      </c>
      <c r="E34" s="379">
        <v>0</v>
      </c>
      <c r="F34" s="379">
        <v>0</v>
      </c>
      <c r="G34" s="379">
        <v>0</v>
      </c>
      <c r="H34" s="379">
        <v>0</v>
      </c>
      <c r="I34" s="379">
        <v>0</v>
      </c>
      <c r="J34" s="379">
        <v>0</v>
      </c>
      <c r="K34" s="379">
        <v>0</v>
      </c>
      <c r="L34" s="401">
        <f t="shared" si="4"/>
        <v>0</v>
      </c>
      <c r="M34" s="394"/>
      <c r="N34" s="394"/>
    </row>
    <row r="35" spans="1:14">
      <c r="A35" s="378" t="s">
        <v>449</v>
      </c>
      <c r="B35" s="379">
        <v>0</v>
      </c>
      <c r="C35" s="379">
        <v>0</v>
      </c>
      <c r="D35" s="379">
        <v>0</v>
      </c>
      <c r="E35" s="379">
        <v>0</v>
      </c>
      <c r="F35" s="379">
        <v>0</v>
      </c>
      <c r="G35" s="379">
        <v>0</v>
      </c>
      <c r="H35" s="379">
        <v>0</v>
      </c>
      <c r="I35" s="379">
        <v>0</v>
      </c>
      <c r="J35" s="379">
        <v>0</v>
      </c>
      <c r="K35" s="379">
        <v>0</v>
      </c>
      <c r="L35" s="401">
        <f t="shared" si="4"/>
        <v>0</v>
      </c>
      <c r="M35" s="394"/>
      <c r="N35" s="394"/>
    </row>
    <row r="36" spans="1:14">
      <c r="A36" s="389" t="s">
        <v>603</v>
      </c>
      <c r="B36" s="390">
        <f>SUM(B24:B35)</f>
        <v>0</v>
      </c>
      <c r="C36" s="390">
        <f t="shared" ref="C36:L36" si="5">SUM(C24:C35)</f>
        <v>0</v>
      </c>
      <c r="D36" s="390">
        <f t="shared" si="5"/>
        <v>0</v>
      </c>
      <c r="E36" s="390">
        <f t="shared" si="5"/>
        <v>0</v>
      </c>
      <c r="F36" s="390">
        <f t="shared" si="5"/>
        <v>0</v>
      </c>
      <c r="G36" s="390">
        <f t="shared" si="5"/>
        <v>0</v>
      </c>
      <c r="H36" s="390">
        <f t="shared" si="5"/>
        <v>0</v>
      </c>
      <c r="I36" s="390">
        <f t="shared" si="5"/>
        <v>0</v>
      </c>
      <c r="J36" s="390">
        <f t="shared" si="5"/>
        <v>0</v>
      </c>
      <c r="K36" s="390">
        <f t="shared" si="5"/>
        <v>0</v>
      </c>
      <c r="L36" s="402">
        <f t="shared" si="5"/>
        <v>0</v>
      </c>
      <c r="M36" s="397"/>
      <c r="N36" s="394"/>
    </row>
    <row r="37" spans="1:14">
      <c r="A37" s="378"/>
      <c r="B37" s="383"/>
      <c r="C37" s="388"/>
      <c r="D37" s="388"/>
      <c r="E37" s="388"/>
      <c r="F37" s="388"/>
      <c r="G37" s="388"/>
      <c r="H37" s="388"/>
      <c r="I37" s="388"/>
      <c r="J37" s="388"/>
      <c r="K37" s="388"/>
      <c r="L37" s="400"/>
      <c r="M37" s="394"/>
      <c r="N37" s="394"/>
    </row>
    <row r="38" spans="1:14">
      <c r="A38" s="387" t="s">
        <v>846</v>
      </c>
      <c r="B38" s="372"/>
      <c r="C38" s="388"/>
      <c r="D38" s="388"/>
      <c r="E38" s="388"/>
      <c r="F38" s="388"/>
      <c r="G38" s="388"/>
      <c r="H38" s="388"/>
      <c r="I38" s="388"/>
      <c r="J38" s="388"/>
      <c r="K38" s="388"/>
      <c r="L38" s="400"/>
      <c r="M38" s="394"/>
      <c r="N38" s="394"/>
    </row>
    <row r="39" spans="1:14">
      <c r="A39" s="378" t="s">
        <v>451</v>
      </c>
      <c r="B39" s="379">
        <v>0</v>
      </c>
      <c r="C39" s="391">
        <v>0</v>
      </c>
      <c r="D39" s="391">
        <v>0</v>
      </c>
      <c r="E39" s="391">
        <v>0</v>
      </c>
      <c r="F39" s="391">
        <v>0</v>
      </c>
      <c r="G39" s="391">
        <v>0</v>
      </c>
      <c r="H39" s="391">
        <v>0</v>
      </c>
      <c r="I39" s="391">
        <v>0</v>
      </c>
      <c r="J39" s="391">
        <v>0</v>
      </c>
      <c r="K39" s="391"/>
      <c r="L39" s="401">
        <f>SUM(B39:K39)</f>
        <v>0</v>
      </c>
      <c r="M39" s="394"/>
      <c r="N39" s="394"/>
    </row>
    <row r="40" spans="1:14">
      <c r="A40" s="378" t="s">
        <v>452</v>
      </c>
      <c r="B40" s="379">
        <v>0</v>
      </c>
      <c r="C40" s="391">
        <v>0</v>
      </c>
      <c r="D40" s="391">
        <v>0</v>
      </c>
      <c r="E40" s="391">
        <v>0</v>
      </c>
      <c r="F40" s="391">
        <v>0</v>
      </c>
      <c r="G40" s="391">
        <v>0</v>
      </c>
      <c r="H40" s="391">
        <v>0</v>
      </c>
      <c r="I40" s="391">
        <v>0</v>
      </c>
      <c r="J40" s="391">
        <v>0</v>
      </c>
      <c r="K40" s="391"/>
      <c r="L40" s="401">
        <f>SUM(B40:K40)</f>
        <v>0</v>
      </c>
      <c r="M40" s="394"/>
      <c r="N40" s="394"/>
    </row>
    <row r="41" spans="1:14">
      <c r="A41" s="389" t="s">
        <v>603</v>
      </c>
      <c r="B41" s="390">
        <f>SUM(B39:B40)</f>
        <v>0</v>
      </c>
      <c r="C41" s="390">
        <f t="shared" ref="C41:L41" si="6">SUM(C39:C40)</f>
        <v>0</v>
      </c>
      <c r="D41" s="390">
        <f t="shared" si="6"/>
        <v>0</v>
      </c>
      <c r="E41" s="390">
        <f t="shared" si="6"/>
        <v>0</v>
      </c>
      <c r="F41" s="390">
        <f t="shared" si="6"/>
        <v>0</v>
      </c>
      <c r="G41" s="390">
        <f t="shared" si="6"/>
        <v>0</v>
      </c>
      <c r="H41" s="390">
        <f t="shared" si="6"/>
        <v>0</v>
      </c>
      <c r="I41" s="390">
        <f t="shared" si="6"/>
        <v>0</v>
      </c>
      <c r="J41" s="390">
        <f t="shared" si="6"/>
        <v>0</v>
      </c>
      <c r="K41" s="390">
        <f t="shared" si="6"/>
        <v>0</v>
      </c>
      <c r="L41" s="402">
        <f t="shared" si="6"/>
        <v>0</v>
      </c>
      <c r="M41" s="394"/>
      <c r="N41" s="394"/>
    </row>
    <row r="42" spans="1:14">
      <c r="A42" s="387"/>
      <c r="B42" s="372"/>
      <c r="C42" s="388"/>
      <c r="D42" s="388"/>
      <c r="E42" s="388"/>
      <c r="F42" s="388"/>
      <c r="G42" s="388"/>
      <c r="H42" s="388"/>
      <c r="I42" s="388"/>
      <c r="J42" s="388"/>
      <c r="K42" s="388"/>
      <c r="L42" s="400"/>
      <c r="M42" s="394"/>
      <c r="N42" s="394"/>
    </row>
    <row r="43" spans="1:14">
      <c r="A43" s="387" t="s">
        <v>872</v>
      </c>
      <c r="B43" s="372"/>
      <c r="C43" s="388"/>
      <c r="D43" s="388"/>
      <c r="E43" s="388"/>
      <c r="F43" s="388"/>
      <c r="G43" s="388"/>
      <c r="H43" s="388"/>
      <c r="I43" s="388"/>
      <c r="J43" s="388"/>
      <c r="K43" s="388"/>
      <c r="L43" s="400"/>
      <c r="M43" s="394"/>
      <c r="N43" s="394"/>
    </row>
    <row r="44" spans="1:14">
      <c r="A44" s="392" t="s">
        <v>463</v>
      </c>
      <c r="B44" s="393">
        <v>0</v>
      </c>
      <c r="C44" s="391">
        <v>0</v>
      </c>
      <c r="D44" s="391">
        <v>0</v>
      </c>
      <c r="E44" s="391">
        <v>0</v>
      </c>
      <c r="F44" s="391">
        <v>0</v>
      </c>
      <c r="G44" s="391">
        <v>0</v>
      </c>
      <c r="H44" s="391">
        <v>0</v>
      </c>
      <c r="I44" s="391">
        <v>0</v>
      </c>
      <c r="J44" s="391">
        <v>0</v>
      </c>
      <c r="K44" s="391">
        <v>0</v>
      </c>
      <c r="L44" s="401">
        <f>SUM(B44:K44)</f>
        <v>0</v>
      </c>
      <c r="M44" s="394"/>
      <c r="N44" s="394"/>
    </row>
    <row r="45" spans="1:14">
      <c r="A45" s="392" t="s">
        <v>464</v>
      </c>
      <c r="B45" s="393">
        <v>0</v>
      </c>
      <c r="C45" s="391">
        <v>0</v>
      </c>
      <c r="D45" s="391">
        <v>0</v>
      </c>
      <c r="E45" s="391">
        <v>0</v>
      </c>
      <c r="F45" s="391">
        <v>0</v>
      </c>
      <c r="G45" s="391">
        <v>0</v>
      </c>
      <c r="H45" s="391">
        <v>0</v>
      </c>
      <c r="I45" s="391">
        <v>0</v>
      </c>
      <c r="J45" s="391">
        <v>0</v>
      </c>
      <c r="K45" s="391">
        <v>0</v>
      </c>
      <c r="L45" s="401">
        <f t="shared" ref="L45:L47" si="7">SUM(B45:K45)</f>
        <v>0</v>
      </c>
      <c r="M45" s="394"/>
      <c r="N45" s="394"/>
    </row>
    <row r="46" spans="1:14">
      <c r="A46" s="382" t="s">
        <v>620</v>
      </c>
      <c r="B46" s="393">
        <v>0</v>
      </c>
      <c r="C46" s="391">
        <v>0</v>
      </c>
      <c r="D46" s="391">
        <v>0</v>
      </c>
      <c r="E46" s="391">
        <v>0</v>
      </c>
      <c r="F46" s="391">
        <v>0</v>
      </c>
      <c r="G46" s="391">
        <v>0</v>
      </c>
      <c r="H46" s="391">
        <v>0</v>
      </c>
      <c r="I46" s="391">
        <v>0</v>
      </c>
      <c r="J46" s="391">
        <v>0</v>
      </c>
      <c r="K46" s="391">
        <v>0</v>
      </c>
      <c r="L46" s="401">
        <f t="shared" si="7"/>
        <v>0</v>
      </c>
      <c r="M46" s="394"/>
      <c r="N46" s="394"/>
    </row>
    <row r="47" spans="1:14">
      <c r="A47" s="382" t="s">
        <v>466</v>
      </c>
      <c r="B47" s="393">
        <v>0</v>
      </c>
      <c r="C47" s="391">
        <v>0</v>
      </c>
      <c r="D47" s="391">
        <v>0</v>
      </c>
      <c r="E47" s="391">
        <v>0</v>
      </c>
      <c r="F47" s="391">
        <v>0</v>
      </c>
      <c r="G47" s="391">
        <v>0</v>
      </c>
      <c r="H47" s="391">
        <v>0</v>
      </c>
      <c r="I47" s="391">
        <v>0</v>
      </c>
      <c r="J47" s="391">
        <v>0</v>
      </c>
      <c r="K47" s="391">
        <v>0</v>
      </c>
      <c r="L47" s="401">
        <f t="shared" si="7"/>
        <v>0</v>
      </c>
      <c r="M47" s="394"/>
      <c r="N47" s="394"/>
    </row>
    <row r="48" spans="1:14">
      <c r="A48" s="389" t="s">
        <v>603</v>
      </c>
      <c r="B48" s="390">
        <f>SUM(B44:B47)</f>
        <v>0</v>
      </c>
      <c r="C48" s="390">
        <f t="shared" ref="C48:L48" si="8">SUM(C44:C47)</f>
        <v>0</v>
      </c>
      <c r="D48" s="390">
        <f t="shared" si="8"/>
        <v>0</v>
      </c>
      <c r="E48" s="390">
        <f t="shared" si="8"/>
        <v>0</v>
      </c>
      <c r="F48" s="390">
        <f t="shared" si="8"/>
        <v>0</v>
      </c>
      <c r="G48" s="390">
        <f t="shared" si="8"/>
        <v>0</v>
      </c>
      <c r="H48" s="390">
        <f t="shared" si="8"/>
        <v>0</v>
      </c>
      <c r="I48" s="390">
        <f t="shared" si="8"/>
        <v>0</v>
      </c>
      <c r="J48" s="390">
        <f t="shared" si="8"/>
        <v>0</v>
      </c>
      <c r="K48" s="390">
        <f t="shared" si="8"/>
        <v>0</v>
      </c>
      <c r="L48" s="402">
        <f t="shared" si="8"/>
        <v>0</v>
      </c>
      <c r="M48" s="394"/>
      <c r="N48" s="394"/>
    </row>
    <row r="49" spans="1:14">
      <c r="A49" s="387"/>
      <c r="B49" s="372"/>
      <c r="C49" s="388"/>
      <c r="D49" s="388"/>
      <c r="E49" s="388"/>
      <c r="F49" s="388"/>
      <c r="G49" s="388"/>
      <c r="H49" s="388"/>
      <c r="I49" s="388"/>
      <c r="J49" s="388"/>
      <c r="K49" s="388"/>
      <c r="L49" s="400"/>
      <c r="M49" s="394"/>
      <c r="N49" s="394"/>
    </row>
    <row r="50" spans="1:14">
      <c r="A50" s="387" t="s">
        <v>42</v>
      </c>
      <c r="B50" s="372"/>
      <c r="C50" s="388"/>
      <c r="D50" s="388"/>
      <c r="E50" s="388"/>
      <c r="F50" s="388"/>
      <c r="G50" s="388"/>
      <c r="H50" s="388"/>
      <c r="I50" s="388"/>
      <c r="J50" s="388"/>
      <c r="K50" s="388"/>
      <c r="L50" s="400"/>
      <c r="M50" s="394"/>
      <c r="N50" s="394"/>
    </row>
    <row r="51" spans="1:14">
      <c r="A51" s="382" t="s">
        <v>468</v>
      </c>
      <c r="B51" s="379">
        <v>0</v>
      </c>
      <c r="C51" s="391">
        <v>0</v>
      </c>
      <c r="D51" s="391">
        <v>0</v>
      </c>
      <c r="E51" s="391">
        <v>0</v>
      </c>
      <c r="F51" s="391">
        <v>0</v>
      </c>
      <c r="G51" s="391">
        <v>0</v>
      </c>
      <c r="H51" s="391">
        <v>0</v>
      </c>
      <c r="I51" s="391">
        <v>0</v>
      </c>
      <c r="J51" s="391">
        <v>0</v>
      </c>
      <c r="K51" s="391">
        <v>0</v>
      </c>
      <c r="L51" s="401">
        <f>SUM(B51:K51)</f>
        <v>0</v>
      </c>
      <c r="M51" s="394"/>
      <c r="N51" s="394"/>
    </row>
    <row r="52" spans="1:14">
      <c r="A52" s="382" t="s">
        <v>154</v>
      </c>
      <c r="B52" s="379">
        <v>0</v>
      </c>
      <c r="C52" s="379">
        <v>0</v>
      </c>
      <c r="D52" s="379">
        <v>0</v>
      </c>
      <c r="E52" s="379">
        <v>0</v>
      </c>
      <c r="F52" s="379">
        <v>0</v>
      </c>
      <c r="G52" s="379">
        <v>0</v>
      </c>
      <c r="H52" s="379">
        <v>0</v>
      </c>
      <c r="I52" s="379">
        <v>0</v>
      </c>
      <c r="J52" s="379">
        <v>0</v>
      </c>
      <c r="K52" s="379">
        <v>0</v>
      </c>
      <c r="L52" s="401">
        <f>SUM(B52:K52)</f>
        <v>0</v>
      </c>
      <c r="M52" s="394"/>
      <c r="N52" s="394"/>
    </row>
    <row r="53" spans="1:14">
      <c r="A53" s="389" t="s">
        <v>603</v>
      </c>
      <c r="B53" s="390">
        <f>SUM(B51:B52)</f>
        <v>0</v>
      </c>
      <c r="C53" s="390">
        <f t="shared" ref="C53:L53" si="9">SUM(C51:C52)</f>
        <v>0</v>
      </c>
      <c r="D53" s="390">
        <f t="shared" si="9"/>
        <v>0</v>
      </c>
      <c r="E53" s="390">
        <f t="shared" si="9"/>
        <v>0</v>
      </c>
      <c r="F53" s="390">
        <f t="shared" si="9"/>
        <v>0</v>
      </c>
      <c r="G53" s="390">
        <f t="shared" si="9"/>
        <v>0</v>
      </c>
      <c r="H53" s="390">
        <f t="shared" si="9"/>
        <v>0</v>
      </c>
      <c r="I53" s="390">
        <f t="shared" si="9"/>
        <v>0</v>
      </c>
      <c r="J53" s="390">
        <f t="shared" si="9"/>
        <v>0</v>
      </c>
      <c r="K53" s="390">
        <f t="shared" si="9"/>
        <v>0</v>
      </c>
      <c r="L53" s="402">
        <f t="shared" si="9"/>
        <v>0</v>
      </c>
      <c r="M53" s="403"/>
      <c r="N53" s="403"/>
    </row>
    <row r="54" spans="1:14">
      <c r="A54" s="378"/>
      <c r="B54" s="383"/>
      <c r="C54" s="388"/>
      <c r="D54" s="388"/>
      <c r="E54" s="388"/>
      <c r="F54" s="388"/>
      <c r="G54" s="388"/>
      <c r="H54" s="388"/>
      <c r="I54" s="388"/>
      <c r="J54" s="388"/>
      <c r="K54" s="388"/>
      <c r="L54" s="400"/>
      <c r="M54" s="394"/>
      <c r="N54" s="394"/>
    </row>
    <row r="55" spans="1:14">
      <c r="A55" s="387" t="s">
        <v>845</v>
      </c>
      <c r="B55" s="372"/>
      <c r="C55" s="391"/>
      <c r="D55" s="391"/>
      <c r="E55" s="391"/>
      <c r="F55" s="391"/>
      <c r="G55" s="391"/>
      <c r="H55" s="391"/>
      <c r="I55" s="391"/>
      <c r="J55" s="391"/>
      <c r="K55" s="391"/>
      <c r="L55" s="401"/>
      <c r="M55" s="394"/>
      <c r="N55" s="394"/>
    </row>
    <row r="56" spans="1:14">
      <c r="A56" s="382" t="s">
        <v>471</v>
      </c>
      <c r="B56" s="379">
        <v>0</v>
      </c>
      <c r="C56" s="379">
        <v>0</v>
      </c>
      <c r="D56" s="379">
        <v>0</v>
      </c>
      <c r="E56" s="379">
        <v>0</v>
      </c>
      <c r="F56" s="379">
        <v>0</v>
      </c>
      <c r="G56" s="379">
        <v>0</v>
      </c>
      <c r="H56" s="379">
        <v>0</v>
      </c>
      <c r="I56" s="379">
        <v>0</v>
      </c>
      <c r="J56" s="379">
        <v>0</v>
      </c>
      <c r="K56" s="379">
        <v>0</v>
      </c>
      <c r="L56" s="395">
        <f>SUM(B56:K56)</f>
        <v>0</v>
      </c>
      <c r="M56" s="394"/>
      <c r="N56" s="394"/>
    </row>
    <row r="57" spans="1:14">
      <c r="A57" s="382" t="s">
        <v>472</v>
      </c>
      <c r="B57" s="379">
        <v>0</v>
      </c>
      <c r="C57" s="379">
        <v>0</v>
      </c>
      <c r="D57" s="379">
        <v>0</v>
      </c>
      <c r="E57" s="379">
        <v>0</v>
      </c>
      <c r="F57" s="379">
        <v>0</v>
      </c>
      <c r="G57" s="379">
        <v>0</v>
      </c>
      <c r="H57" s="379">
        <v>0</v>
      </c>
      <c r="I57" s="379">
        <v>0</v>
      </c>
      <c r="J57" s="379">
        <v>0</v>
      </c>
      <c r="K57" s="379">
        <v>0</v>
      </c>
      <c r="L57" s="395">
        <f t="shared" ref="L57:L72" si="10">SUM(B57:K57)</f>
        <v>0</v>
      </c>
      <c r="M57" s="394"/>
      <c r="N57" s="394"/>
    </row>
    <row r="58" spans="1:14">
      <c r="A58" s="382" t="s">
        <v>159</v>
      </c>
      <c r="B58" s="379">
        <v>0</v>
      </c>
      <c r="C58" s="379">
        <v>0</v>
      </c>
      <c r="D58" s="379">
        <v>0</v>
      </c>
      <c r="E58" s="379">
        <v>0</v>
      </c>
      <c r="F58" s="379">
        <v>0</v>
      </c>
      <c r="G58" s="379">
        <v>0</v>
      </c>
      <c r="H58" s="379">
        <v>0</v>
      </c>
      <c r="I58" s="379">
        <v>0</v>
      </c>
      <c r="J58" s="379">
        <v>0</v>
      </c>
      <c r="K58" s="379">
        <v>0</v>
      </c>
      <c r="L58" s="395">
        <f t="shared" si="10"/>
        <v>0</v>
      </c>
      <c r="M58" s="394"/>
      <c r="N58" s="394"/>
    </row>
    <row r="59" spans="1:14">
      <c r="A59" s="382" t="s">
        <v>473</v>
      </c>
      <c r="B59" s="379">
        <v>0</v>
      </c>
      <c r="C59" s="379">
        <v>0</v>
      </c>
      <c r="D59" s="379">
        <v>0</v>
      </c>
      <c r="E59" s="379">
        <v>0</v>
      </c>
      <c r="F59" s="379">
        <v>0</v>
      </c>
      <c r="G59" s="379">
        <v>0</v>
      </c>
      <c r="H59" s="379">
        <v>0</v>
      </c>
      <c r="I59" s="379">
        <v>0</v>
      </c>
      <c r="J59" s="379">
        <v>0</v>
      </c>
      <c r="K59" s="379">
        <v>0</v>
      </c>
      <c r="L59" s="395">
        <f t="shared" si="10"/>
        <v>0</v>
      </c>
      <c r="M59" s="394"/>
      <c r="N59" s="394"/>
    </row>
    <row r="60" spans="1:14">
      <c r="A60" s="382" t="s">
        <v>160</v>
      </c>
      <c r="B60" s="379">
        <v>0</v>
      </c>
      <c r="C60" s="379">
        <v>0</v>
      </c>
      <c r="D60" s="379">
        <v>0</v>
      </c>
      <c r="E60" s="379">
        <v>0</v>
      </c>
      <c r="F60" s="379">
        <v>0</v>
      </c>
      <c r="G60" s="379">
        <v>0</v>
      </c>
      <c r="H60" s="379">
        <v>0</v>
      </c>
      <c r="I60" s="379">
        <v>0</v>
      </c>
      <c r="J60" s="379">
        <v>0</v>
      </c>
      <c r="K60" s="379">
        <v>0</v>
      </c>
      <c r="L60" s="395">
        <f t="shared" si="10"/>
        <v>0</v>
      </c>
      <c r="M60" s="394"/>
      <c r="N60" s="394"/>
    </row>
    <row r="61" spans="1:14">
      <c r="A61" s="382" t="s">
        <v>161</v>
      </c>
      <c r="B61" s="379">
        <v>0</v>
      </c>
      <c r="C61" s="379">
        <v>0</v>
      </c>
      <c r="D61" s="379">
        <v>0</v>
      </c>
      <c r="E61" s="379">
        <v>0</v>
      </c>
      <c r="F61" s="379">
        <v>0</v>
      </c>
      <c r="G61" s="379">
        <v>0</v>
      </c>
      <c r="H61" s="379">
        <v>0</v>
      </c>
      <c r="I61" s="379">
        <v>0</v>
      </c>
      <c r="J61" s="379">
        <v>0</v>
      </c>
      <c r="K61" s="379">
        <v>0</v>
      </c>
      <c r="L61" s="395">
        <f t="shared" si="10"/>
        <v>0</v>
      </c>
      <c r="M61" s="394"/>
      <c r="N61" s="394"/>
    </row>
    <row r="62" spans="1:14">
      <c r="A62" s="382" t="s">
        <v>474</v>
      </c>
      <c r="B62" s="379">
        <v>0</v>
      </c>
      <c r="C62" s="379">
        <v>0</v>
      </c>
      <c r="D62" s="379">
        <v>0</v>
      </c>
      <c r="E62" s="379">
        <v>0</v>
      </c>
      <c r="F62" s="379">
        <v>0</v>
      </c>
      <c r="G62" s="379">
        <v>0</v>
      </c>
      <c r="H62" s="379">
        <v>0</v>
      </c>
      <c r="I62" s="379">
        <v>0</v>
      </c>
      <c r="J62" s="379">
        <v>0</v>
      </c>
      <c r="K62" s="379">
        <v>0</v>
      </c>
      <c r="L62" s="395">
        <f t="shared" si="10"/>
        <v>0</v>
      </c>
      <c r="M62" s="394"/>
      <c r="N62" s="394"/>
    </row>
    <row r="63" spans="1:14">
      <c r="A63" s="382" t="s">
        <v>475</v>
      </c>
      <c r="B63" s="379">
        <v>0</v>
      </c>
      <c r="C63" s="379">
        <v>0</v>
      </c>
      <c r="D63" s="379">
        <v>0</v>
      </c>
      <c r="E63" s="379">
        <v>0</v>
      </c>
      <c r="F63" s="379">
        <v>0</v>
      </c>
      <c r="G63" s="379">
        <v>0</v>
      </c>
      <c r="H63" s="379">
        <v>0</v>
      </c>
      <c r="I63" s="379">
        <v>0</v>
      </c>
      <c r="J63" s="379">
        <v>0</v>
      </c>
      <c r="K63" s="379">
        <v>0</v>
      </c>
      <c r="L63" s="395">
        <f t="shared" si="10"/>
        <v>0</v>
      </c>
      <c r="M63" s="394"/>
      <c r="N63" s="394"/>
    </row>
    <row r="64" spans="1:14">
      <c r="A64" s="382" t="s">
        <v>476</v>
      </c>
      <c r="B64" s="379">
        <v>0</v>
      </c>
      <c r="C64" s="379">
        <v>0</v>
      </c>
      <c r="D64" s="379">
        <v>0</v>
      </c>
      <c r="E64" s="379">
        <v>0</v>
      </c>
      <c r="F64" s="379">
        <v>0</v>
      </c>
      <c r="G64" s="379">
        <v>0</v>
      </c>
      <c r="H64" s="379">
        <v>0</v>
      </c>
      <c r="I64" s="379">
        <v>0</v>
      </c>
      <c r="J64" s="379">
        <v>0</v>
      </c>
      <c r="K64" s="379">
        <v>0</v>
      </c>
      <c r="L64" s="395">
        <f t="shared" si="10"/>
        <v>0</v>
      </c>
      <c r="M64" s="394"/>
      <c r="N64" s="394"/>
    </row>
    <row r="65" spans="1:14">
      <c r="A65" s="382" t="s">
        <v>208</v>
      </c>
      <c r="B65" s="379">
        <v>0</v>
      </c>
      <c r="C65" s="379">
        <v>0</v>
      </c>
      <c r="D65" s="379">
        <v>0</v>
      </c>
      <c r="E65" s="379">
        <v>0</v>
      </c>
      <c r="F65" s="379">
        <v>0</v>
      </c>
      <c r="G65" s="379">
        <v>0</v>
      </c>
      <c r="H65" s="379">
        <v>0</v>
      </c>
      <c r="I65" s="379">
        <v>0</v>
      </c>
      <c r="J65" s="379">
        <v>0</v>
      </c>
      <c r="K65" s="379">
        <v>0</v>
      </c>
      <c r="L65" s="395">
        <f t="shared" si="10"/>
        <v>0</v>
      </c>
      <c r="M65" s="394"/>
      <c r="N65" s="394"/>
    </row>
    <row r="66" spans="1:14">
      <c r="A66" s="382" t="s">
        <v>477</v>
      </c>
      <c r="B66" s="379">
        <v>0</v>
      </c>
      <c r="C66" s="379">
        <v>0</v>
      </c>
      <c r="D66" s="379">
        <v>0</v>
      </c>
      <c r="E66" s="379">
        <v>0</v>
      </c>
      <c r="F66" s="379">
        <v>0</v>
      </c>
      <c r="G66" s="379">
        <v>0</v>
      </c>
      <c r="H66" s="379">
        <v>0</v>
      </c>
      <c r="I66" s="379">
        <v>0</v>
      </c>
      <c r="J66" s="379">
        <v>0</v>
      </c>
      <c r="K66" s="379">
        <v>0</v>
      </c>
      <c r="L66" s="395">
        <f t="shared" si="10"/>
        <v>0</v>
      </c>
      <c r="M66" s="394"/>
      <c r="N66" s="394"/>
    </row>
    <row r="67" spans="1:14">
      <c r="A67" s="382" t="s">
        <v>478</v>
      </c>
      <c r="B67" s="379">
        <v>0</v>
      </c>
      <c r="C67" s="379">
        <v>0</v>
      </c>
      <c r="D67" s="379">
        <v>0</v>
      </c>
      <c r="E67" s="379">
        <v>0</v>
      </c>
      <c r="F67" s="379">
        <v>0</v>
      </c>
      <c r="G67" s="379">
        <v>0</v>
      </c>
      <c r="H67" s="379">
        <v>0</v>
      </c>
      <c r="I67" s="379">
        <v>0</v>
      </c>
      <c r="J67" s="379">
        <v>0</v>
      </c>
      <c r="K67" s="379">
        <v>0</v>
      </c>
      <c r="L67" s="395">
        <f t="shared" si="10"/>
        <v>0</v>
      </c>
      <c r="M67" s="394"/>
      <c r="N67" s="394"/>
    </row>
    <row r="68" spans="1:14">
      <c r="A68" s="382" t="s">
        <v>479</v>
      </c>
      <c r="B68" s="379">
        <v>0</v>
      </c>
      <c r="C68" s="379">
        <v>0</v>
      </c>
      <c r="D68" s="379">
        <v>0</v>
      </c>
      <c r="E68" s="379">
        <v>0</v>
      </c>
      <c r="F68" s="379">
        <v>0</v>
      </c>
      <c r="G68" s="379">
        <v>0</v>
      </c>
      <c r="H68" s="379">
        <v>0</v>
      </c>
      <c r="I68" s="379">
        <v>0</v>
      </c>
      <c r="J68" s="379">
        <v>0</v>
      </c>
      <c r="K68" s="379">
        <v>0</v>
      </c>
      <c r="L68" s="395">
        <f t="shared" si="10"/>
        <v>0</v>
      </c>
      <c r="M68" s="394"/>
      <c r="N68" s="394"/>
    </row>
    <row r="69" spans="1:14">
      <c r="A69" s="382" t="s">
        <v>157</v>
      </c>
      <c r="B69" s="379">
        <v>0</v>
      </c>
      <c r="C69" s="379">
        <v>0</v>
      </c>
      <c r="D69" s="379">
        <v>0</v>
      </c>
      <c r="E69" s="379">
        <v>0</v>
      </c>
      <c r="F69" s="379">
        <v>0</v>
      </c>
      <c r="G69" s="379">
        <v>0</v>
      </c>
      <c r="H69" s="379">
        <v>0</v>
      </c>
      <c r="I69" s="379">
        <v>0</v>
      </c>
      <c r="J69" s="379">
        <v>0</v>
      </c>
      <c r="K69" s="379">
        <v>0</v>
      </c>
      <c r="L69" s="395">
        <f t="shared" si="10"/>
        <v>0</v>
      </c>
      <c r="M69" s="394"/>
      <c r="N69" s="394"/>
    </row>
    <row r="70" spans="1:14">
      <c r="A70" s="382" t="s">
        <v>480</v>
      </c>
      <c r="B70" s="379">
        <v>0</v>
      </c>
      <c r="C70" s="379">
        <v>0</v>
      </c>
      <c r="D70" s="379">
        <v>0</v>
      </c>
      <c r="E70" s="379">
        <v>0</v>
      </c>
      <c r="F70" s="379">
        <v>0</v>
      </c>
      <c r="G70" s="379">
        <v>0</v>
      </c>
      <c r="H70" s="379">
        <v>0</v>
      </c>
      <c r="I70" s="379">
        <v>0</v>
      </c>
      <c r="J70" s="379">
        <v>0</v>
      </c>
      <c r="K70" s="379">
        <v>0</v>
      </c>
      <c r="L70" s="395">
        <f t="shared" si="10"/>
        <v>0</v>
      </c>
      <c r="M70" s="394"/>
      <c r="N70" s="394"/>
    </row>
    <row r="71" spans="1:14">
      <c r="A71" s="382" t="s">
        <v>689</v>
      </c>
      <c r="B71" s="379">
        <v>0</v>
      </c>
      <c r="C71" s="379">
        <v>0</v>
      </c>
      <c r="D71" s="379">
        <v>0</v>
      </c>
      <c r="E71" s="379">
        <v>0</v>
      </c>
      <c r="F71" s="379">
        <v>0</v>
      </c>
      <c r="G71" s="379">
        <v>0</v>
      </c>
      <c r="H71" s="379">
        <v>0</v>
      </c>
      <c r="I71" s="379">
        <v>0</v>
      </c>
      <c r="J71" s="379">
        <v>0</v>
      </c>
      <c r="K71" s="379">
        <v>0</v>
      </c>
      <c r="L71" s="395">
        <f t="shared" si="10"/>
        <v>0</v>
      </c>
      <c r="M71" s="394"/>
      <c r="N71" s="394"/>
    </row>
    <row r="72" spans="1:14">
      <c r="A72" s="382" t="s">
        <v>625</v>
      </c>
      <c r="B72" s="379">
        <v>0</v>
      </c>
      <c r="C72" s="379">
        <v>0</v>
      </c>
      <c r="D72" s="379">
        <v>0</v>
      </c>
      <c r="E72" s="379">
        <v>0</v>
      </c>
      <c r="F72" s="379">
        <v>0</v>
      </c>
      <c r="G72" s="379">
        <v>0</v>
      </c>
      <c r="H72" s="379">
        <v>0</v>
      </c>
      <c r="I72" s="379">
        <v>0</v>
      </c>
      <c r="J72" s="379">
        <v>0</v>
      </c>
      <c r="K72" s="379">
        <v>0</v>
      </c>
      <c r="L72" s="395">
        <f t="shared" si="10"/>
        <v>0</v>
      </c>
      <c r="M72" s="394"/>
      <c r="N72" s="394"/>
    </row>
    <row r="73" spans="1:14">
      <c r="A73" s="389" t="s">
        <v>603</v>
      </c>
      <c r="B73" s="390">
        <f>SUM(B56:B72)</f>
        <v>0</v>
      </c>
      <c r="C73" s="390">
        <f t="shared" ref="C73:L73" si="11">SUM(C56:C72)</f>
        <v>0</v>
      </c>
      <c r="D73" s="390">
        <f t="shared" si="11"/>
        <v>0</v>
      </c>
      <c r="E73" s="390">
        <f t="shared" si="11"/>
        <v>0</v>
      </c>
      <c r="F73" s="390">
        <f t="shared" si="11"/>
        <v>0</v>
      </c>
      <c r="G73" s="390">
        <f t="shared" si="11"/>
        <v>0</v>
      </c>
      <c r="H73" s="390">
        <f t="shared" si="11"/>
        <v>0</v>
      </c>
      <c r="I73" s="390">
        <f t="shared" si="11"/>
        <v>0</v>
      </c>
      <c r="J73" s="390">
        <f t="shared" si="11"/>
        <v>0</v>
      </c>
      <c r="K73" s="390">
        <f t="shared" si="11"/>
        <v>0</v>
      </c>
      <c r="L73" s="402">
        <f t="shared" si="11"/>
        <v>0</v>
      </c>
      <c r="M73" s="409">
        <v>0</v>
      </c>
      <c r="N73" s="403"/>
    </row>
    <row r="74" spans="1:14">
      <c r="A74" s="387"/>
      <c r="B74" s="372"/>
      <c r="C74" s="388"/>
      <c r="D74" s="388"/>
      <c r="E74" s="388"/>
      <c r="F74" s="388"/>
      <c r="G74" s="388"/>
      <c r="H74" s="388"/>
      <c r="I74" s="388"/>
      <c r="J74" s="388"/>
      <c r="K74" s="388"/>
      <c r="L74" s="400"/>
      <c r="M74" s="394"/>
      <c r="N74" s="394"/>
    </row>
    <row r="75" spans="1:14">
      <c r="A75" s="387" t="s">
        <v>826</v>
      </c>
      <c r="B75" s="372"/>
      <c r="C75" s="388"/>
      <c r="D75" s="388"/>
      <c r="E75" s="388"/>
      <c r="F75" s="388"/>
      <c r="G75" s="388"/>
      <c r="H75" s="388"/>
      <c r="I75" s="388"/>
      <c r="J75" s="388"/>
      <c r="K75" s="388"/>
      <c r="L75" s="400"/>
      <c r="M75" s="394"/>
      <c r="N75" s="394"/>
    </row>
    <row r="76" spans="1:14">
      <c r="A76" s="404" t="s">
        <v>521</v>
      </c>
      <c r="B76" s="405">
        <v>0</v>
      </c>
      <c r="C76" s="405">
        <v>0</v>
      </c>
      <c r="D76" s="405">
        <v>0</v>
      </c>
      <c r="E76" s="405">
        <v>0</v>
      </c>
      <c r="F76" s="405">
        <v>0</v>
      </c>
      <c r="G76" s="405">
        <v>0</v>
      </c>
      <c r="H76" s="405">
        <v>0</v>
      </c>
      <c r="I76" s="405">
        <v>0</v>
      </c>
      <c r="J76" s="405">
        <v>0</v>
      </c>
      <c r="K76" s="405">
        <v>0</v>
      </c>
      <c r="L76" s="401">
        <f>SUM(B76:K76)</f>
        <v>0</v>
      </c>
      <c r="M76" s="394"/>
      <c r="N76" s="394"/>
    </row>
    <row r="77" spans="1:14">
      <c r="A77" s="404" t="s">
        <v>187</v>
      </c>
      <c r="B77" s="405">
        <v>0</v>
      </c>
      <c r="C77" s="405">
        <v>0</v>
      </c>
      <c r="D77" s="405">
        <v>0</v>
      </c>
      <c r="E77" s="405">
        <v>0</v>
      </c>
      <c r="F77" s="405">
        <v>0</v>
      </c>
      <c r="G77" s="405">
        <v>0</v>
      </c>
      <c r="H77" s="405">
        <v>0</v>
      </c>
      <c r="I77" s="405">
        <v>0</v>
      </c>
      <c r="J77" s="405">
        <v>0</v>
      </c>
      <c r="K77" s="405">
        <v>0</v>
      </c>
      <c r="L77" s="401">
        <f t="shared" ref="L77:L82" si="12">SUM(B77:K77)</f>
        <v>0</v>
      </c>
      <c r="M77" s="394"/>
      <c r="N77" s="394"/>
    </row>
    <row r="78" ht="26" spans="1:14">
      <c r="A78" s="404" t="s">
        <v>523</v>
      </c>
      <c r="B78" s="405">
        <v>0</v>
      </c>
      <c r="C78" s="405">
        <v>0</v>
      </c>
      <c r="D78" s="405">
        <v>0</v>
      </c>
      <c r="E78" s="405">
        <v>0</v>
      </c>
      <c r="F78" s="405">
        <v>0</v>
      </c>
      <c r="G78" s="405">
        <v>0</v>
      </c>
      <c r="H78" s="405">
        <v>0</v>
      </c>
      <c r="I78" s="405">
        <v>0</v>
      </c>
      <c r="J78" s="405">
        <v>0</v>
      </c>
      <c r="K78" s="405">
        <v>0</v>
      </c>
      <c r="L78" s="401">
        <f t="shared" si="12"/>
        <v>0</v>
      </c>
      <c r="M78" s="394"/>
      <c r="N78" s="394"/>
    </row>
    <row r="79" spans="1:14">
      <c r="A79" s="404" t="s">
        <v>524</v>
      </c>
      <c r="B79" s="405">
        <v>0</v>
      </c>
      <c r="C79" s="405">
        <v>0</v>
      </c>
      <c r="D79" s="405">
        <v>0</v>
      </c>
      <c r="E79" s="405">
        <v>0</v>
      </c>
      <c r="F79" s="405">
        <v>0</v>
      </c>
      <c r="G79" s="405">
        <v>0</v>
      </c>
      <c r="H79" s="405">
        <v>0</v>
      </c>
      <c r="I79" s="405">
        <v>0</v>
      </c>
      <c r="J79" s="405">
        <v>0</v>
      </c>
      <c r="K79" s="405">
        <v>0</v>
      </c>
      <c r="L79" s="401">
        <f t="shared" si="12"/>
        <v>0</v>
      </c>
      <c r="M79" s="394"/>
      <c r="N79" s="394"/>
    </row>
    <row r="80" spans="1:14">
      <c r="A80" s="404" t="s">
        <v>525</v>
      </c>
      <c r="B80" s="405">
        <v>0</v>
      </c>
      <c r="C80" s="405">
        <v>0</v>
      </c>
      <c r="D80" s="405">
        <v>0</v>
      </c>
      <c r="E80" s="405">
        <v>0</v>
      </c>
      <c r="F80" s="405">
        <v>0</v>
      </c>
      <c r="G80" s="405">
        <v>0</v>
      </c>
      <c r="H80" s="405">
        <v>0</v>
      </c>
      <c r="I80" s="405">
        <v>0</v>
      </c>
      <c r="J80" s="405">
        <v>0</v>
      </c>
      <c r="K80" s="405">
        <v>0</v>
      </c>
      <c r="L80" s="401">
        <f t="shared" si="12"/>
        <v>0</v>
      </c>
      <c r="M80" s="394"/>
      <c r="N80" s="394"/>
    </row>
    <row r="81" spans="1:14">
      <c r="A81" s="404" t="s">
        <v>166</v>
      </c>
      <c r="B81" s="405">
        <v>0</v>
      </c>
      <c r="C81" s="405">
        <v>0</v>
      </c>
      <c r="D81" s="405">
        <v>0</v>
      </c>
      <c r="E81" s="405">
        <v>0</v>
      </c>
      <c r="F81" s="405">
        <v>0</v>
      </c>
      <c r="G81" s="405">
        <v>0</v>
      </c>
      <c r="H81" s="405">
        <v>0</v>
      </c>
      <c r="I81" s="405">
        <v>0</v>
      </c>
      <c r="J81" s="405">
        <v>0</v>
      </c>
      <c r="K81" s="405">
        <v>0</v>
      </c>
      <c r="L81" s="401">
        <f t="shared" si="12"/>
        <v>0</v>
      </c>
      <c r="M81" s="394"/>
      <c r="N81" s="394"/>
    </row>
    <row r="82" spans="1:14">
      <c r="A82" s="404" t="s">
        <v>530</v>
      </c>
      <c r="B82" s="405">
        <v>0</v>
      </c>
      <c r="C82" s="405">
        <v>0</v>
      </c>
      <c r="D82" s="405">
        <v>0</v>
      </c>
      <c r="E82" s="405">
        <v>0</v>
      </c>
      <c r="F82" s="405">
        <v>0</v>
      </c>
      <c r="G82" s="405">
        <v>0</v>
      </c>
      <c r="H82" s="405">
        <v>0</v>
      </c>
      <c r="I82" s="405">
        <v>0</v>
      </c>
      <c r="J82" s="405">
        <v>0</v>
      </c>
      <c r="K82" s="405">
        <v>0</v>
      </c>
      <c r="L82" s="401">
        <f t="shared" si="12"/>
        <v>0</v>
      </c>
      <c r="M82" s="394"/>
      <c r="N82" s="394"/>
    </row>
    <row r="83" spans="1:14">
      <c r="A83" s="389" t="s">
        <v>603</v>
      </c>
      <c r="B83" s="390">
        <f>SUM(B76:B82)</f>
        <v>0</v>
      </c>
      <c r="C83" s="390">
        <f t="shared" ref="C83:L83" si="13">SUM(C76:C82)</f>
        <v>0</v>
      </c>
      <c r="D83" s="390">
        <f t="shared" si="13"/>
        <v>0</v>
      </c>
      <c r="E83" s="390">
        <f t="shared" si="13"/>
        <v>0</v>
      </c>
      <c r="F83" s="390">
        <f t="shared" si="13"/>
        <v>0</v>
      </c>
      <c r="G83" s="390">
        <f t="shared" si="13"/>
        <v>0</v>
      </c>
      <c r="H83" s="390">
        <f t="shared" si="13"/>
        <v>0</v>
      </c>
      <c r="I83" s="390">
        <f t="shared" si="13"/>
        <v>0</v>
      </c>
      <c r="J83" s="390">
        <f t="shared" si="13"/>
        <v>0</v>
      </c>
      <c r="K83" s="390">
        <f t="shared" si="13"/>
        <v>0</v>
      </c>
      <c r="L83" s="402">
        <f t="shared" si="13"/>
        <v>0</v>
      </c>
      <c r="M83" s="403"/>
      <c r="N83" s="403"/>
    </row>
    <row r="84" spans="1:14">
      <c r="A84" s="382"/>
      <c r="B84" s="383"/>
      <c r="C84" s="388"/>
      <c r="D84" s="388"/>
      <c r="E84" s="388"/>
      <c r="F84" s="388"/>
      <c r="G84" s="388"/>
      <c r="H84" s="388"/>
      <c r="I84" s="388"/>
      <c r="J84" s="388"/>
      <c r="K84" s="388"/>
      <c r="L84" s="400"/>
      <c r="M84" s="394"/>
      <c r="N84" s="394"/>
    </row>
    <row r="85" ht="14.75" spans="1:14">
      <c r="A85" s="406" t="s">
        <v>763</v>
      </c>
      <c r="B85" s="381">
        <f>B83+B73+B53+B48+B41+B36+B21</f>
        <v>0</v>
      </c>
      <c r="C85" s="381">
        <f t="shared" ref="C85:L85" si="14">C83+C73+C53+C48+C41+C36+C21</f>
        <v>0</v>
      </c>
      <c r="D85" s="381">
        <f t="shared" si="14"/>
        <v>0</v>
      </c>
      <c r="E85" s="381">
        <f t="shared" si="14"/>
        <v>0</v>
      </c>
      <c r="F85" s="381">
        <f t="shared" si="14"/>
        <v>0</v>
      </c>
      <c r="G85" s="381">
        <f t="shared" si="14"/>
        <v>0</v>
      </c>
      <c r="H85" s="381">
        <f t="shared" si="14"/>
        <v>0</v>
      </c>
      <c r="I85" s="381">
        <f t="shared" si="14"/>
        <v>0</v>
      </c>
      <c r="J85" s="381">
        <f t="shared" si="14"/>
        <v>0</v>
      </c>
      <c r="K85" s="381">
        <f t="shared" si="14"/>
        <v>0</v>
      </c>
      <c r="L85" s="396">
        <f t="shared" si="14"/>
        <v>0</v>
      </c>
      <c r="M85" s="394"/>
      <c r="N85" s="394"/>
    </row>
    <row r="86" spans="1:14">
      <c r="A86" s="394"/>
      <c r="B86" s="407"/>
      <c r="C86" s="394"/>
      <c r="D86" s="397"/>
      <c r="E86" s="397"/>
      <c r="F86" s="397"/>
      <c r="G86" s="397"/>
      <c r="H86" s="397"/>
      <c r="I86" s="397"/>
      <c r="J86" s="397"/>
      <c r="K86" s="397"/>
      <c r="L86" s="397"/>
      <c r="M86" s="394"/>
      <c r="N86" s="394"/>
    </row>
    <row r="87" spans="1:14">
      <c r="A87" s="394"/>
      <c r="B87" s="408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N87" s="394"/>
    </row>
  </sheetData>
  <mergeCells count="3">
    <mergeCell ref="A1:L1"/>
    <mergeCell ref="A2:L2"/>
    <mergeCell ref="A3:L3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pane ySplit="4" topLeftCell="A5" activePane="bottomLeft" state="frozen"/>
      <selection/>
      <selection pane="bottomLeft" activeCell="E5" sqref="E5"/>
    </sheetView>
  </sheetViews>
  <sheetFormatPr defaultColWidth="9" defaultRowHeight="14" outlineLevelCol="5"/>
  <cols>
    <col min="1" max="1" width="27.775" customWidth="1"/>
    <col min="2" max="2" width="18.3333333333333" customWidth="1"/>
    <col min="3" max="3" width="15.775" customWidth="1"/>
    <col min="4" max="4" width="17" customWidth="1"/>
    <col min="5" max="5" width="15.2166666666667" customWidth="1"/>
    <col min="6" max="6" width="19.6666666666667" customWidth="1"/>
  </cols>
  <sheetData>
    <row r="1" ht="15.5" spans="1:6">
      <c r="A1" s="1" t="s">
        <v>0</v>
      </c>
      <c r="B1" s="1"/>
      <c r="C1" s="1"/>
      <c r="D1" s="1"/>
      <c r="E1" s="1"/>
      <c r="F1" s="1"/>
    </row>
    <row r="2" ht="16.25" spans="1:6">
      <c r="A2" s="3" t="s">
        <v>875</v>
      </c>
      <c r="B2" s="3"/>
      <c r="C2" s="3"/>
      <c r="D2" s="3"/>
      <c r="E2" s="3"/>
      <c r="F2" s="3"/>
    </row>
    <row r="3" ht="31" spans="1:6">
      <c r="A3" s="354"/>
      <c r="B3" s="355" t="s">
        <v>820</v>
      </c>
      <c r="C3" s="355" t="s">
        <v>821</v>
      </c>
      <c r="D3" s="355" t="s">
        <v>822</v>
      </c>
      <c r="E3" s="355" t="s">
        <v>876</v>
      </c>
      <c r="F3" s="356" t="s">
        <v>877</v>
      </c>
    </row>
    <row r="4" ht="16.25" spans="1:6">
      <c r="A4" s="357"/>
      <c r="B4" s="358" t="s">
        <v>6</v>
      </c>
      <c r="C4" s="358" t="s">
        <v>6</v>
      </c>
      <c r="D4" s="358" t="s">
        <v>6</v>
      </c>
      <c r="E4" s="358" t="s">
        <v>6</v>
      </c>
      <c r="F4" s="359" t="s">
        <v>6</v>
      </c>
    </row>
    <row r="5" ht="15.5" spans="1:6">
      <c r="A5" s="360" t="s">
        <v>871</v>
      </c>
      <c r="B5" s="361">
        <f>'REPA-Sch'!C146</f>
        <v>13550759</v>
      </c>
      <c r="C5" s="362">
        <v>0</v>
      </c>
      <c r="D5" s="362">
        <f>B5+C5</f>
        <v>13550759</v>
      </c>
      <c r="E5" s="362">
        <f>'REPA-Sch'!F146</f>
        <v>14587683.43</v>
      </c>
      <c r="F5" s="363">
        <f>D5-E5</f>
        <v>-1036924.43</v>
      </c>
    </row>
    <row r="6" ht="15.5" spans="1:6">
      <c r="A6" s="364" t="s">
        <v>825</v>
      </c>
      <c r="B6" s="362">
        <f>'REPA-Sch'!C235</f>
        <v>13630738</v>
      </c>
      <c r="C6" s="362">
        <v>0</v>
      </c>
      <c r="D6" s="362">
        <f t="shared" ref="D6:D12" si="0">B6+C6</f>
        <v>13630738</v>
      </c>
      <c r="E6" s="362">
        <f>'REPA-Sch'!F235</f>
        <v>9001886.76</v>
      </c>
      <c r="F6" s="365">
        <f t="shared" ref="F6:F12" si="1">D6-E6</f>
        <v>4628851.24</v>
      </c>
    </row>
    <row r="7" ht="15.5" spans="1:6">
      <c r="A7" s="364" t="s">
        <v>846</v>
      </c>
      <c r="B7" s="362">
        <v>0</v>
      </c>
      <c r="C7" s="362">
        <v>0</v>
      </c>
      <c r="D7" s="362">
        <f t="shared" si="0"/>
        <v>0</v>
      </c>
      <c r="E7" s="362">
        <v>0</v>
      </c>
      <c r="F7" s="365">
        <f t="shared" si="1"/>
        <v>0</v>
      </c>
    </row>
    <row r="8" ht="15.5" spans="1:6">
      <c r="A8" s="364" t="s">
        <v>236</v>
      </c>
      <c r="B8" s="362">
        <v>0</v>
      </c>
      <c r="C8" s="362">
        <v>0</v>
      </c>
      <c r="D8" s="362">
        <f t="shared" si="0"/>
        <v>0</v>
      </c>
      <c r="E8" s="362">
        <v>0</v>
      </c>
      <c r="F8" s="365">
        <f t="shared" si="1"/>
        <v>0</v>
      </c>
    </row>
    <row r="9" ht="15.5" spans="1:6">
      <c r="A9" s="364" t="s">
        <v>872</v>
      </c>
      <c r="B9" s="362">
        <v>0</v>
      </c>
      <c r="C9" s="362">
        <v>0</v>
      </c>
      <c r="D9" s="362">
        <f t="shared" si="0"/>
        <v>0</v>
      </c>
      <c r="E9" s="362">
        <v>0</v>
      </c>
      <c r="F9" s="365">
        <f t="shared" si="1"/>
        <v>0</v>
      </c>
    </row>
    <row r="10" ht="15.5" spans="1:6">
      <c r="A10" s="364" t="s">
        <v>42</v>
      </c>
      <c r="B10" s="362">
        <f>'REPA-Sch'!C246</f>
        <v>80000</v>
      </c>
      <c r="C10" s="362">
        <v>0</v>
      </c>
      <c r="D10" s="362">
        <f t="shared" si="0"/>
        <v>80000</v>
      </c>
      <c r="E10" s="362">
        <f>'REPA-Sch'!F246</f>
        <v>20773.42</v>
      </c>
      <c r="F10" s="365">
        <f t="shared" si="1"/>
        <v>59226.58</v>
      </c>
    </row>
    <row r="11" ht="15.5" spans="1:6">
      <c r="A11" s="364" t="s">
        <v>845</v>
      </c>
      <c r="B11" s="362">
        <f>'REPA-Sch'!C277</f>
        <v>580841</v>
      </c>
      <c r="C11" s="362">
        <v>0</v>
      </c>
      <c r="D11" s="362">
        <f t="shared" si="0"/>
        <v>580841</v>
      </c>
      <c r="E11" s="362">
        <f>'REPA-Sch'!F277</f>
        <v>1743072.75</v>
      </c>
      <c r="F11" s="365">
        <f t="shared" si="1"/>
        <v>-1162231.75</v>
      </c>
    </row>
    <row r="12" ht="15.5" spans="1:6">
      <c r="A12" s="366" t="s">
        <v>826</v>
      </c>
      <c r="B12" s="362">
        <f>'REPA-Sch'!C323</f>
        <v>75200943</v>
      </c>
      <c r="C12" s="362">
        <v>0</v>
      </c>
      <c r="D12" s="362">
        <f t="shared" si="0"/>
        <v>75200943</v>
      </c>
      <c r="E12" s="362">
        <f>'REPA-Sch'!F323</f>
        <v>10353759.25</v>
      </c>
      <c r="F12" s="367">
        <f t="shared" si="1"/>
        <v>64847183.75</v>
      </c>
    </row>
    <row r="13" ht="16.25" spans="1:6">
      <c r="A13" s="368" t="s">
        <v>675</v>
      </c>
      <c r="B13" s="369">
        <f>SUM(B5:B12)</f>
        <v>103043281</v>
      </c>
      <c r="C13" s="369">
        <f t="shared" ref="C13:F13" si="2">SUM(C5:C12)</f>
        <v>0</v>
      </c>
      <c r="D13" s="369">
        <f t="shared" si="2"/>
        <v>103043281</v>
      </c>
      <c r="E13" s="369">
        <f t="shared" si="2"/>
        <v>35707175.61</v>
      </c>
      <c r="F13" s="370">
        <f t="shared" si="2"/>
        <v>67336105.39</v>
      </c>
    </row>
    <row r="14" spans="1:6">
      <c r="A14" s="371"/>
      <c r="B14" s="371"/>
      <c r="C14" s="371"/>
      <c r="D14" s="371"/>
      <c r="E14" s="371"/>
      <c r="F14" s="371"/>
    </row>
  </sheetData>
  <mergeCells count="2">
    <mergeCell ref="A1:F1"/>
    <mergeCell ref="A2:F2"/>
  </mergeCells>
  <pageMargins left="0.7" right="0.7" top="0.75" bottom="0.75" header="0.3" footer="0.3"/>
  <pageSetup paperSize="1" scale="8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0"/>
  <sheetViews>
    <sheetView workbookViewId="0">
      <pane ySplit="4" topLeftCell="A293" activePane="bottomLeft" state="frozen"/>
      <selection/>
      <selection pane="bottomLeft" activeCell="Q114" sqref="Q114:BP115"/>
    </sheetView>
  </sheetViews>
  <sheetFormatPr defaultColWidth="8.66666666666667" defaultRowHeight="10.5"/>
  <cols>
    <col min="1" max="1" width="7.33333333333333" style="31" customWidth="1"/>
    <col min="2" max="2" width="37.5583333333333" style="32" customWidth="1"/>
    <col min="3" max="3" width="11.8833333333333" style="33" customWidth="1"/>
    <col min="4" max="4" width="10.3333333333333" style="33" customWidth="1"/>
    <col min="5" max="5" width="10.6666666666667" style="33" customWidth="1"/>
    <col min="6" max="6" width="10.1083333333333" style="33" customWidth="1"/>
    <col min="7" max="7" width="10.4416666666667" style="33" customWidth="1"/>
    <col min="8" max="8" width="12.2166666666667" style="35" customWidth="1"/>
    <col min="9" max="9" width="10.6666666666667" style="35" hidden="1" customWidth="1"/>
    <col min="10" max="10" width="10.5583333333333" style="35" customWidth="1"/>
    <col min="11" max="11" width="10" style="35" customWidth="1"/>
    <col min="12" max="12" width="11.1083333333333" style="35" customWidth="1"/>
    <col min="13" max="13" width="3.55833333333333" style="36" customWidth="1"/>
    <col min="14" max="14" width="8.66666666666667" style="32"/>
    <col min="15" max="15" width="3.55833333333333" style="32" customWidth="1"/>
    <col min="16" max="16384" width="8.66666666666667" style="32"/>
  </cols>
  <sheetData>
    <row r="1" spans="1:12">
      <c r="A1" s="37" t="s">
        <v>799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7" t="s">
        <v>878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="26" customFormat="1" spans="1:13">
      <c r="A3" s="39"/>
      <c r="B3" s="40"/>
      <c r="C3" s="41">
        <v>2025</v>
      </c>
      <c r="D3" s="42"/>
      <c r="E3" s="42"/>
      <c r="F3" s="42"/>
      <c r="G3" s="350"/>
      <c r="H3" s="44">
        <v>2024</v>
      </c>
      <c r="I3" s="44"/>
      <c r="J3" s="44"/>
      <c r="K3" s="44"/>
      <c r="L3" s="44"/>
      <c r="M3" s="101"/>
    </row>
    <row r="4" s="27" customFormat="1" ht="21" spans="1:13">
      <c r="A4" s="45"/>
      <c r="B4" s="46"/>
      <c r="C4" s="47" t="s">
        <v>820</v>
      </c>
      <c r="D4" s="47" t="s">
        <v>821</v>
      </c>
      <c r="E4" s="47" t="s">
        <v>822</v>
      </c>
      <c r="F4" s="47" t="s">
        <v>879</v>
      </c>
      <c r="G4" s="47" t="s">
        <v>880</v>
      </c>
      <c r="H4" s="49" t="s">
        <v>820</v>
      </c>
      <c r="I4" s="49" t="s">
        <v>821</v>
      </c>
      <c r="J4" s="49" t="s">
        <v>822</v>
      </c>
      <c r="K4" s="49" t="s">
        <v>879</v>
      </c>
      <c r="L4" s="49" t="s">
        <v>880</v>
      </c>
      <c r="M4" s="102"/>
    </row>
    <row r="5" s="26" customFormat="1" spans="1:13">
      <c r="A5" s="39" t="s">
        <v>112</v>
      </c>
      <c r="B5" s="40" t="s">
        <v>231</v>
      </c>
      <c r="C5" s="50"/>
      <c r="D5" s="50"/>
      <c r="E5" s="50"/>
      <c r="F5" s="50"/>
      <c r="G5" s="50"/>
      <c r="H5" s="49"/>
      <c r="I5" s="49"/>
      <c r="J5" s="49"/>
      <c r="K5" s="49"/>
      <c r="L5" s="49"/>
      <c r="M5" s="101"/>
    </row>
    <row r="6" s="26" customFormat="1" spans="1:13">
      <c r="A6" s="39"/>
      <c r="B6" s="40"/>
      <c r="C6" s="50"/>
      <c r="D6" s="50"/>
      <c r="E6" s="50"/>
      <c r="F6" s="50"/>
      <c r="G6" s="50"/>
      <c r="H6" s="49"/>
      <c r="I6" s="49"/>
      <c r="J6" s="49"/>
      <c r="K6" s="49"/>
      <c r="L6" s="49"/>
      <c r="M6" s="101"/>
    </row>
    <row r="7" spans="1:12">
      <c r="A7" s="53">
        <v>1311001</v>
      </c>
      <c r="B7" s="54" t="s">
        <v>881</v>
      </c>
      <c r="C7" s="55">
        <f>'Budget-Rev'!G4</f>
        <v>13000344.28</v>
      </c>
      <c r="D7" s="55">
        <v>0</v>
      </c>
      <c r="E7" s="55">
        <f>C7+D7</f>
        <v>13000344.28</v>
      </c>
      <c r="F7" s="55">
        <f>Receipts!Y3</f>
        <v>13830897.71</v>
      </c>
      <c r="G7" s="351">
        <f>E7-F7</f>
        <v>-830553.430000002</v>
      </c>
      <c r="H7" s="57">
        <f>6334012-6326</f>
        <v>6327686</v>
      </c>
      <c r="I7" s="57">
        <v>6334012</v>
      </c>
      <c r="J7" s="57">
        <f>H7+I7</f>
        <v>12661698</v>
      </c>
      <c r="K7" s="57">
        <f>[1]Grants!C17</f>
        <v>12894581.62</v>
      </c>
      <c r="L7" s="103">
        <f>J7-K7</f>
        <v>-232883.619999999</v>
      </c>
    </row>
    <row r="8" s="26" customFormat="1" spans="1:13">
      <c r="A8" s="53">
        <v>1331002</v>
      </c>
      <c r="B8" s="54" t="s">
        <v>882</v>
      </c>
      <c r="C8" s="55">
        <f>'Budget-Rev'!G5</f>
        <v>2910592.51</v>
      </c>
      <c r="D8" s="55">
        <v>0</v>
      </c>
      <c r="E8" s="55">
        <f t="shared" ref="E8:E17" si="0">C8+D8</f>
        <v>2910592.51</v>
      </c>
      <c r="F8" s="55">
        <f>Receipts!Y4</f>
        <v>14967833.45</v>
      </c>
      <c r="G8" s="351">
        <f t="shared" ref="G8:G17" si="1">E8-F8</f>
        <v>-12057240.94</v>
      </c>
      <c r="H8" s="57">
        <v>2910611.42</v>
      </c>
      <c r="I8" s="57">
        <v>1000000</v>
      </c>
      <c r="J8" s="57">
        <f t="shared" ref="J8:J17" si="2">H8+I8</f>
        <v>3910611.42</v>
      </c>
      <c r="K8" s="57">
        <f>[1]Grants!D17</f>
        <v>1943722.96</v>
      </c>
      <c r="L8" s="103">
        <f t="shared" ref="L8:L17" si="3">J8-K8</f>
        <v>1966888.46</v>
      </c>
      <c r="M8" s="101"/>
    </row>
    <row r="9" s="26" customFormat="1" spans="1:13">
      <c r="A9" s="53" t="s">
        <v>883</v>
      </c>
      <c r="B9" s="54" t="s">
        <v>884</v>
      </c>
      <c r="C9" s="55">
        <v>0</v>
      </c>
      <c r="D9" s="55">
        <v>0</v>
      </c>
      <c r="E9" s="55">
        <f t="shared" si="0"/>
        <v>0</v>
      </c>
      <c r="F9" s="55">
        <f>Receipts!Y73</f>
        <v>575342.35</v>
      </c>
      <c r="G9" s="351">
        <f t="shared" si="1"/>
        <v>-575342.35</v>
      </c>
      <c r="H9" s="57">
        <v>0</v>
      </c>
      <c r="I9" s="57">
        <v>0</v>
      </c>
      <c r="J9" s="57">
        <f t="shared" si="2"/>
        <v>0</v>
      </c>
      <c r="K9" s="57">
        <f>[1]Grants!E17</f>
        <v>272317.88</v>
      </c>
      <c r="L9" s="103">
        <f t="shared" si="3"/>
        <v>-272317.88</v>
      </c>
      <c r="M9" s="101"/>
    </row>
    <row r="10" s="26" customFormat="1" spans="1:13">
      <c r="A10" s="53" t="s">
        <v>885</v>
      </c>
      <c r="B10" s="54" t="s">
        <v>851</v>
      </c>
      <c r="C10" s="55">
        <v>0</v>
      </c>
      <c r="D10" s="55">
        <v>0</v>
      </c>
      <c r="E10" s="55">
        <f t="shared" si="0"/>
        <v>0</v>
      </c>
      <c r="F10" s="55">
        <f>Receipts!Y74</f>
        <v>32384.95</v>
      </c>
      <c r="G10" s="351">
        <f t="shared" si="1"/>
        <v>-32384.95</v>
      </c>
      <c r="H10" s="57">
        <v>0</v>
      </c>
      <c r="I10" s="57">
        <v>0</v>
      </c>
      <c r="J10" s="57">
        <f t="shared" si="2"/>
        <v>0</v>
      </c>
      <c r="K10" s="57">
        <f>[1]Grants!F17</f>
        <v>25121.93</v>
      </c>
      <c r="L10" s="103">
        <f t="shared" si="3"/>
        <v>-25121.93</v>
      </c>
      <c r="M10" s="101"/>
    </row>
    <row r="11" s="26" customFormat="1" spans="1:13">
      <c r="A11" s="53">
        <v>1331003</v>
      </c>
      <c r="B11" s="54" t="s">
        <v>886</v>
      </c>
      <c r="C11" s="55">
        <f>'Budget-Rev'!G6</f>
        <v>801425.37</v>
      </c>
      <c r="D11" s="55">
        <v>0</v>
      </c>
      <c r="E11" s="55">
        <f t="shared" si="0"/>
        <v>801425.37</v>
      </c>
      <c r="F11" s="55">
        <f>Receipts!Y6</f>
        <v>1088842.26</v>
      </c>
      <c r="G11" s="351">
        <f t="shared" si="1"/>
        <v>-287416.89</v>
      </c>
      <c r="H11" s="57">
        <v>801425.37</v>
      </c>
      <c r="I11" s="57">
        <v>100000</v>
      </c>
      <c r="J11" s="57">
        <f t="shared" si="2"/>
        <v>901425.37</v>
      </c>
      <c r="K11" s="57">
        <f>[1]Grants!G17</f>
        <v>710114.41</v>
      </c>
      <c r="L11" s="103">
        <f t="shared" si="3"/>
        <v>191310.96</v>
      </c>
      <c r="M11" s="101"/>
    </row>
    <row r="12" s="26" customFormat="1" spans="1:13">
      <c r="A12" s="53">
        <v>1331008</v>
      </c>
      <c r="B12" s="54" t="s">
        <v>887</v>
      </c>
      <c r="C12" s="55">
        <v>0</v>
      </c>
      <c r="D12" s="55">
        <v>0</v>
      </c>
      <c r="E12" s="55">
        <f t="shared" si="0"/>
        <v>0</v>
      </c>
      <c r="F12" s="55">
        <v>0</v>
      </c>
      <c r="G12" s="351">
        <f t="shared" si="1"/>
        <v>0</v>
      </c>
      <c r="H12" s="57">
        <v>0</v>
      </c>
      <c r="I12" s="57">
        <v>0</v>
      </c>
      <c r="J12" s="57">
        <f t="shared" si="2"/>
        <v>0</v>
      </c>
      <c r="K12" s="57">
        <v>0</v>
      </c>
      <c r="L12" s="103">
        <f t="shared" si="3"/>
        <v>0</v>
      </c>
      <c r="M12" s="101"/>
    </row>
    <row r="13" s="26" customFormat="1" spans="1:13">
      <c r="A13" s="53">
        <v>1331009</v>
      </c>
      <c r="B13" s="54" t="s">
        <v>888</v>
      </c>
      <c r="C13" s="55">
        <f>'Budget-Rev'!G7</f>
        <v>150000</v>
      </c>
      <c r="D13" s="55">
        <v>0</v>
      </c>
      <c r="E13" s="55">
        <f t="shared" si="0"/>
        <v>150000</v>
      </c>
      <c r="F13" s="55">
        <f>Receipts!Y5</f>
        <v>46389.89</v>
      </c>
      <c r="G13" s="351">
        <f t="shared" si="1"/>
        <v>103610.11</v>
      </c>
      <c r="H13" s="57">
        <v>143000</v>
      </c>
      <c r="I13" s="57">
        <v>0</v>
      </c>
      <c r="J13" s="57">
        <f t="shared" si="2"/>
        <v>143000</v>
      </c>
      <c r="K13" s="57">
        <f>[1]Grants!I17</f>
        <v>498</v>
      </c>
      <c r="L13" s="103">
        <f t="shared" si="3"/>
        <v>142502</v>
      </c>
      <c r="M13" s="101"/>
    </row>
    <row r="14" s="26" customFormat="1" spans="1:13">
      <c r="A14" s="53">
        <v>1331010</v>
      </c>
      <c r="B14" s="54" t="s">
        <v>889</v>
      </c>
      <c r="C14" s="55">
        <v>0</v>
      </c>
      <c r="D14" s="55">
        <v>0</v>
      </c>
      <c r="E14" s="55">
        <f t="shared" si="0"/>
        <v>0</v>
      </c>
      <c r="F14" s="55">
        <v>0</v>
      </c>
      <c r="G14" s="351">
        <f t="shared" si="1"/>
        <v>0</v>
      </c>
      <c r="H14" s="57">
        <v>0</v>
      </c>
      <c r="I14" s="57">
        <v>41571</v>
      </c>
      <c r="J14" s="57">
        <f t="shared" si="2"/>
        <v>41571</v>
      </c>
      <c r="K14" s="57">
        <f>[1]Grants!J17</f>
        <v>565705</v>
      </c>
      <c r="L14" s="103">
        <f t="shared" si="3"/>
        <v>-524134</v>
      </c>
      <c r="M14" s="101"/>
    </row>
    <row r="15" s="26" customFormat="1" spans="1:13">
      <c r="A15" s="53">
        <v>1331011</v>
      </c>
      <c r="B15" s="54" t="s">
        <v>890</v>
      </c>
      <c r="C15" s="55">
        <f>'Budget-Rev'!G8</f>
        <v>1616370</v>
      </c>
      <c r="D15" s="55">
        <v>0</v>
      </c>
      <c r="E15" s="55">
        <f t="shared" si="0"/>
        <v>1616370</v>
      </c>
      <c r="F15" s="55">
        <v>0</v>
      </c>
      <c r="G15" s="351">
        <f t="shared" si="1"/>
        <v>1616370</v>
      </c>
      <c r="H15" s="57">
        <v>1086000</v>
      </c>
      <c r="I15" s="57">
        <v>2987578.73</v>
      </c>
      <c r="J15" s="57">
        <f t="shared" si="2"/>
        <v>4073578.73</v>
      </c>
      <c r="K15" s="57">
        <f>[1]Grants!K17</f>
        <v>1355306</v>
      </c>
      <c r="L15" s="103">
        <f t="shared" si="3"/>
        <v>2718272.73</v>
      </c>
      <c r="M15" s="101"/>
    </row>
    <row r="16" s="26" customFormat="1" spans="1:13">
      <c r="A16" s="53">
        <v>1331018</v>
      </c>
      <c r="B16" s="54" t="s">
        <v>891</v>
      </c>
      <c r="C16" s="55">
        <f>'Budget-Rev'!G9</f>
        <v>77782285.92</v>
      </c>
      <c r="D16" s="55">
        <v>0</v>
      </c>
      <c r="E16" s="55">
        <f t="shared" si="0"/>
        <v>77782285.92</v>
      </c>
      <c r="F16" s="55">
        <v>0</v>
      </c>
      <c r="G16" s="351">
        <f t="shared" si="1"/>
        <v>77782285.92</v>
      </c>
      <c r="H16" s="57">
        <v>128206409.49</v>
      </c>
      <c r="I16" s="57">
        <v>57944216.87</v>
      </c>
      <c r="J16" s="57">
        <f t="shared" si="2"/>
        <v>186150626.36</v>
      </c>
      <c r="K16" s="57">
        <f>[1]Grants!L17</f>
        <v>48573672.16</v>
      </c>
      <c r="L16" s="103">
        <f t="shared" si="3"/>
        <v>137576954.2</v>
      </c>
      <c r="M16" s="101"/>
    </row>
    <row r="17" s="26" customFormat="1" spans="1:13">
      <c r="A17" s="53">
        <v>1331024</v>
      </c>
      <c r="B17" s="54" t="s">
        <v>211</v>
      </c>
      <c r="C17" s="55">
        <f>'Budget-Rev'!G3</f>
        <v>67500</v>
      </c>
      <c r="D17" s="55">
        <v>0</v>
      </c>
      <c r="E17" s="55">
        <f t="shared" si="0"/>
        <v>67500</v>
      </c>
      <c r="F17" s="55">
        <f>Receipts!Y70</f>
        <v>17625</v>
      </c>
      <c r="G17" s="351">
        <f t="shared" si="1"/>
        <v>49875</v>
      </c>
      <c r="H17" s="57">
        <v>45000</v>
      </c>
      <c r="I17" s="57">
        <v>0</v>
      </c>
      <c r="J17" s="57">
        <f t="shared" si="2"/>
        <v>45000</v>
      </c>
      <c r="K17" s="57">
        <f>[1]Grants!M17</f>
        <v>64800</v>
      </c>
      <c r="L17" s="103">
        <f t="shared" si="3"/>
        <v>-19800</v>
      </c>
      <c r="M17" s="101"/>
    </row>
    <row r="18" s="26" customFormat="1" spans="1:13">
      <c r="A18" s="58"/>
      <c r="B18" s="59"/>
      <c r="C18" s="60"/>
      <c r="D18" s="60"/>
      <c r="E18" s="60"/>
      <c r="F18" s="60"/>
      <c r="G18" s="60"/>
      <c r="H18" s="62"/>
      <c r="I18" s="62"/>
      <c r="J18" s="62"/>
      <c r="K18" s="62"/>
      <c r="L18" s="62"/>
      <c r="M18" s="101"/>
    </row>
    <row r="19" s="26" customFormat="1" ht="11.25" spans="1:13">
      <c r="A19" s="63"/>
      <c r="B19" s="64" t="s">
        <v>461</v>
      </c>
      <c r="C19" s="65">
        <f>SUM(C7:C17)</f>
        <v>96328518.08</v>
      </c>
      <c r="D19" s="65">
        <f t="shared" ref="D19:G19" si="4">SUM(D7:D17)</f>
        <v>0</v>
      </c>
      <c r="E19" s="65">
        <f t="shared" si="4"/>
        <v>96328518.08</v>
      </c>
      <c r="F19" s="65">
        <f t="shared" si="4"/>
        <v>30559315.61</v>
      </c>
      <c r="G19" s="65">
        <f t="shared" si="4"/>
        <v>65769202.47</v>
      </c>
      <c r="H19" s="67">
        <f>SUM(H7:H18)</f>
        <v>139520132.28</v>
      </c>
      <c r="I19" s="67">
        <f t="shared" ref="I19:L19" si="5">SUM(I7:I18)</f>
        <v>68407378.6</v>
      </c>
      <c r="J19" s="67">
        <f t="shared" si="5"/>
        <v>207927510.88</v>
      </c>
      <c r="K19" s="67">
        <f t="shared" si="5"/>
        <v>66405839.96</v>
      </c>
      <c r="L19" s="104">
        <f t="shared" si="5"/>
        <v>141521670.92</v>
      </c>
      <c r="M19" s="101"/>
    </row>
    <row r="20" s="26" customFormat="1" spans="1:13">
      <c r="A20" s="68"/>
      <c r="B20" s="69"/>
      <c r="C20" s="70">
        <f>C19-96328518.08</f>
        <v>0</v>
      </c>
      <c r="D20" s="71"/>
      <c r="E20" s="71"/>
      <c r="F20" s="71"/>
      <c r="G20" s="71"/>
      <c r="H20" s="73"/>
      <c r="I20" s="73"/>
      <c r="J20" s="73"/>
      <c r="K20" s="73"/>
      <c r="L20" s="73"/>
      <c r="M20" s="101"/>
    </row>
    <row r="21" spans="1:12">
      <c r="A21" s="39"/>
      <c r="B21" s="40" t="s">
        <v>257</v>
      </c>
      <c r="C21" s="50"/>
      <c r="D21" s="50"/>
      <c r="E21" s="50"/>
      <c r="F21" s="50"/>
      <c r="G21" s="50"/>
      <c r="H21" s="57"/>
      <c r="I21" s="57"/>
      <c r="J21" s="57"/>
      <c r="K21" s="57"/>
      <c r="L21" s="103"/>
    </row>
    <row r="22" spans="1:12">
      <c r="A22" s="39">
        <v>14120</v>
      </c>
      <c r="B22" s="40" t="s">
        <v>831</v>
      </c>
      <c r="C22" s="50"/>
      <c r="D22" s="50"/>
      <c r="E22" s="50"/>
      <c r="F22" s="50"/>
      <c r="G22" s="50"/>
      <c r="H22" s="57"/>
      <c r="I22" s="57"/>
      <c r="J22" s="57"/>
      <c r="K22" s="57"/>
      <c r="L22" s="57"/>
    </row>
    <row r="23" spans="1:15">
      <c r="A23" s="74">
        <v>1412001</v>
      </c>
      <c r="B23" s="75" t="s">
        <v>892</v>
      </c>
      <c r="C23" s="55">
        <v>0</v>
      </c>
      <c r="D23" s="55">
        <v>0</v>
      </c>
      <c r="E23" s="55">
        <f t="shared" ref="E23:E29" si="6">C23+D23</f>
        <v>0</v>
      </c>
      <c r="F23" s="55">
        <v>0</v>
      </c>
      <c r="G23" s="55">
        <f t="shared" ref="G23:G29" si="7">E23-F23</f>
        <v>0</v>
      </c>
      <c r="H23" s="57">
        <v>67026.16</v>
      </c>
      <c r="I23" s="57">
        <v>0</v>
      </c>
      <c r="J23" s="57">
        <f>H23+I23</f>
        <v>67026.16</v>
      </c>
      <c r="K23" s="57">
        <f>[1]IGF!O12</f>
        <v>0</v>
      </c>
      <c r="L23" s="103">
        <f>J23-K23</f>
        <v>67026.16</v>
      </c>
      <c r="O23" s="106"/>
    </row>
    <row r="24" spans="1:15">
      <c r="A24" s="74">
        <v>1412002</v>
      </c>
      <c r="B24" s="75" t="s">
        <v>893</v>
      </c>
      <c r="C24" s="55">
        <v>0</v>
      </c>
      <c r="D24" s="55">
        <v>0</v>
      </c>
      <c r="E24" s="55">
        <f t="shared" si="6"/>
        <v>0</v>
      </c>
      <c r="F24" s="55">
        <v>0</v>
      </c>
      <c r="G24" s="55">
        <f t="shared" si="7"/>
        <v>0</v>
      </c>
      <c r="H24" s="57">
        <v>0</v>
      </c>
      <c r="I24" s="57">
        <v>0</v>
      </c>
      <c r="J24" s="57">
        <f t="shared" ref="J24:J29" si="8">H24+I24</f>
        <v>0</v>
      </c>
      <c r="K24" s="57">
        <f>[1]IGF!O13</f>
        <v>300</v>
      </c>
      <c r="L24" s="103">
        <f t="shared" ref="L24:L29" si="9">J24-K24</f>
        <v>-300</v>
      </c>
      <c r="O24" s="106"/>
    </row>
    <row r="25" spans="1:15">
      <c r="A25" s="74">
        <v>1412003</v>
      </c>
      <c r="B25" s="75" t="s">
        <v>262</v>
      </c>
      <c r="C25" s="55">
        <f>'Budget-Rev'!G11</f>
        <v>250000</v>
      </c>
      <c r="D25" s="55">
        <v>0</v>
      </c>
      <c r="E25" s="55">
        <f t="shared" si="6"/>
        <v>250000</v>
      </c>
      <c r="F25" s="55">
        <f>Receipts!Y7</f>
        <v>66102.79</v>
      </c>
      <c r="G25" s="55">
        <f t="shared" si="7"/>
        <v>183897.21</v>
      </c>
      <c r="H25" s="57">
        <v>36100</v>
      </c>
      <c r="I25" s="57">
        <v>208900</v>
      </c>
      <c r="J25" s="57">
        <f t="shared" si="8"/>
        <v>245000</v>
      </c>
      <c r="K25" s="57">
        <f>[1]IGF!O14</f>
        <v>191100.45</v>
      </c>
      <c r="L25" s="103">
        <f t="shared" si="9"/>
        <v>53899.55</v>
      </c>
      <c r="O25" s="106"/>
    </row>
    <row r="26" spans="1:15">
      <c r="A26" s="74">
        <v>1412004</v>
      </c>
      <c r="B26" s="75" t="str">
        <f>'Budget-Rev'!D12</f>
        <v>Development and Building Permit Forms</v>
      </c>
      <c r="C26" s="55">
        <f>'Budget-Rev'!G12</f>
        <v>724187.44</v>
      </c>
      <c r="D26" s="55">
        <v>0</v>
      </c>
      <c r="E26" s="55">
        <f t="shared" si="6"/>
        <v>724187.44</v>
      </c>
      <c r="F26" s="55">
        <f>Receipts!Y8+Receipts!Y9</f>
        <v>166321</v>
      </c>
      <c r="G26" s="55">
        <f t="shared" si="7"/>
        <v>557866.44</v>
      </c>
      <c r="H26" s="57">
        <v>486072.97</v>
      </c>
      <c r="I26" s="57">
        <v>0</v>
      </c>
      <c r="J26" s="57">
        <f t="shared" si="8"/>
        <v>486072.97</v>
      </c>
      <c r="K26" s="57">
        <f>[1]IGF!O15</f>
        <v>33600</v>
      </c>
      <c r="L26" s="103">
        <f t="shared" si="9"/>
        <v>452472.97</v>
      </c>
      <c r="O26" s="106"/>
    </row>
    <row r="27" spans="1:15">
      <c r="A27" s="74">
        <v>1412007</v>
      </c>
      <c r="B27" s="75" t="s">
        <v>894</v>
      </c>
      <c r="C27" s="55">
        <v>0</v>
      </c>
      <c r="D27" s="55">
        <v>0</v>
      </c>
      <c r="E27" s="55">
        <f t="shared" si="6"/>
        <v>0</v>
      </c>
      <c r="F27" s="55">
        <f>Receipts!Y10+Receipts!Y11+Receipts!Y71</f>
        <v>489422</v>
      </c>
      <c r="G27" s="55">
        <f t="shared" si="7"/>
        <v>-489422</v>
      </c>
      <c r="H27" s="57">
        <v>0</v>
      </c>
      <c r="I27" s="57">
        <v>166032.442</v>
      </c>
      <c r="J27" s="57">
        <f t="shared" si="8"/>
        <v>166032.442</v>
      </c>
      <c r="K27" s="57">
        <f>[1]IGF!O18</f>
        <v>721610</v>
      </c>
      <c r="L27" s="103">
        <f t="shared" si="9"/>
        <v>-555577.558</v>
      </c>
      <c r="O27" s="106"/>
    </row>
    <row r="28" spans="1:15">
      <c r="A28" s="74">
        <v>1412009</v>
      </c>
      <c r="B28" s="75" t="s">
        <v>266</v>
      </c>
      <c r="C28" s="55">
        <f>'Budget-Rev'!G13</f>
        <v>60061.66</v>
      </c>
      <c r="D28" s="55">
        <v>0</v>
      </c>
      <c r="E28" s="55">
        <f t="shared" si="6"/>
        <v>60061.66</v>
      </c>
      <c r="F28" s="55">
        <f>Receipts!Y12</f>
        <v>10000</v>
      </c>
      <c r="G28" s="55">
        <f t="shared" si="7"/>
        <v>50061.66</v>
      </c>
      <c r="H28" s="57">
        <v>147035</v>
      </c>
      <c r="I28" s="103">
        <v>-94000</v>
      </c>
      <c r="J28" s="57">
        <f t="shared" si="8"/>
        <v>53035</v>
      </c>
      <c r="K28" s="57">
        <f>[1]IGF!O19</f>
        <v>93796.49</v>
      </c>
      <c r="L28" s="103">
        <f t="shared" si="9"/>
        <v>-40761.49</v>
      </c>
      <c r="O28" s="106"/>
    </row>
    <row r="29" spans="1:15">
      <c r="A29" s="74">
        <v>1412022</v>
      </c>
      <c r="B29" s="75" t="s">
        <v>259</v>
      </c>
      <c r="C29" s="80">
        <f>'Budget-Rev'!G10</f>
        <v>1265887.82</v>
      </c>
      <c r="D29" s="55">
        <v>0</v>
      </c>
      <c r="E29" s="55">
        <f t="shared" si="6"/>
        <v>1265887.82</v>
      </c>
      <c r="F29" s="55">
        <f>Receipts!Y13</f>
        <v>845616.04</v>
      </c>
      <c r="G29" s="55">
        <f t="shared" si="7"/>
        <v>420271.78</v>
      </c>
      <c r="H29" s="57">
        <v>1289920.43</v>
      </c>
      <c r="I29" s="57">
        <v>0</v>
      </c>
      <c r="J29" s="57">
        <f t="shared" si="8"/>
        <v>1289920.43</v>
      </c>
      <c r="K29" s="57">
        <f>[1]IGF!O20</f>
        <v>1511919.78</v>
      </c>
      <c r="L29" s="103">
        <f t="shared" si="9"/>
        <v>-221999.35</v>
      </c>
      <c r="O29" s="106"/>
    </row>
    <row r="30" ht="11.25" spans="1:12">
      <c r="A30" s="74"/>
      <c r="B30" s="75"/>
      <c r="C30" s="81"/>
      <c r="D30" s="81"/>
      <c r="E30" s="81"/>
      <c r="F30" s="81"/>
      <c r="G30" s="81"/>
      <c r="H30" s="62"/>
      <c r="I30" s="62"/>
      <c r="J30" s="62"/>
      <c r="K30" s="62"/>
      <c r="L30" s="62"/>
    </row>
    <row r="31" ht="11.25" spans="1:12">
      <c r="A31" s="83"/>
      <c r="B31" s="84" t="s">
        <v>895</v>
      </c>
      <c r="C31" s="83">
        <f t="shared" ref="C31:L31" si="10">SUM(C23:C30)</f>
        <v>2300136.92</v>
      </c>
      <c r="D31" s="83">
        <f t="shared" si="10"/>
        <v>0</v>
      </c>
      <c r="E31" s="83">
        <f t="shared" si="10"/>
        <v>2300136.92</v>
      </c>
      <c r="F31" s="83">
        <f t="shared" si="10"/>
        <v>1577461.83</v>
      </c>
      <c r="G31" s="83">
        <f t="shared" si="10"/>
        <v>722675.09</v>
      </c>
      <c r="H31" s="83">
        <f t="shared" si="10"/>
        <v>2026154.56</v>
      </c>
      <c r="I31" s="83">
        <f t="shared" si="10"/>
        <v>280932.442</v>
      </c>
      <c r="J31" s="83">
        <f t="shared" si="10"/>
        <v>2307087.002</v>
      </c>
      <c r="K31" s="83">
        <f t="shared" si="10"/>
        <v>2552326.72</v>
      </c>
      <c r="L31" s="110">
        <f t="shared" si="10"/>
        <v>-245239.718</v>
      </c>
    </row>
    <row r="32" spans="1:12">
      <c r="A32" s="74"/>
      <c r="B32" s="75"/>
      <c r="C32" s="81"/>
      <c r="D32" s="81"/>
      <c r="E32" s="81"/>
      <c r="F32" s="81"/>
      <c r="G32" s="81"/>
      <c r="H32" s="62"/>
      <c r="I32" s="62"/>
      <c r="J32" s="62"/>
      <c r="K32" s="62"/>
      <c r="L32" s="93"/>
    </row>
    <row r="33" spans="1:12">
      <c r="A33" s="39">
        <v>11310</v>
      </c>
      <c r="B33" s="39" t="s">
        <v>258</v>
      </c>
      <c r="C33" s="60"/>
      <c r="D33" s="60"/>
      <c r="E33" s="60"/>
      <c r="F33" s="60"/>
      <c r="G33" s="60"/>
      <c r="H33" s="62"/>
      <c r="I33" s="62"/>
      <c r="J33" s="62"/>
      <c r="K33" s="62"/>
      <c r="L33" s="62"/>
    </row>
    <row r="34" spans="1:12">
      <c r="A34" s="74">
        <v>1131000</v>
      </c>
      <c r="B34" s="75" t="s">
        <v>258</v>
      </c>
      <c r="C34" s="55">
        <v>0</v>
      </c>
      <c r="D34" s="55">
        <v>0</v>
      </c>
      <c r="E34" s="55">
        <f t="shared" ref="E34" si="11">C34+D34</f>
        <v>0</v>
      </c>
      <c r="F34" s="55">
        <v>0</v>
      </c>
      <c r="G34" s="55">
        <f t="shared" ref="G34" si="12">E34-F34</f>
        <v>0</v>
      </c>
      <c r="H34" s="62">
        <v>0</v>
      </c>
      <c r="I34" s="62">
        <v>0</v>
      </c>
      <c r="J34" s="57">
        <f t="shared" ref="J34" si="13">H34+I34</f>
        <v>0</v>
      </c>
      <c r="K34" s="57">
        <f>[1]IGF!O5</f>
        <v>4571.78</v>
      </c>
      <c r="L34" s="103">
        <f t="shared" ref="L34" si="14">J34-K34</f>
        <v>-4571.78</v>
      </c>
    </row>
    <row r="35" ht="11.25" spans="1:12">
      <c r="A35" s="74"/>
      <c r="B35" s="75"/>
      <c r="C35" s="81"/>
      <c r="D35" s="81"/>
      <c r="E35" s="81"/>
      <c r="F35" s="81"/>
      <c r="G35" s="81"/>
      <c r="H35" s="62"/>
      <c r="I35" s="62"/>
      <c r="J35" s="62"/>
      <c r="K35" s="62"/>
      <c r="L35" s="62"/>
    </row>
    <row r="36" ht="11.25" spans="1:12">
      <c r="A36" s="86"/>
      <c r="B36" s="87" t="s">
        <v>896</v>
      </c>
      <c r="C36" s="86">
        <f>SUM(C34:C35)</f>
        <v>0</v>
      </c>
      <c r="D36" s="86">
        <f t="shared" ref="D36:L36" si="15">SUM(D34:D35)</f>
        <v>0</v>
      </c>
      <c r="E36" s="86">
        <f t="shared" si="15"/>
        <v>0</v>
      </c>
      <c r="F36" s="86">
        <f t="shared" si="15"/>
        <v>0</v>
      </c>
      <c r="G36" s="86">
        <f t="shared" si="15"/>
        <v>0</v>
      </c>
      <c r="H36" s="86">
        <f t="shared" si="15"/>
        <v>0</v>
      </c>
      <c r="I36" s="86">
        <f t="shared" si="15"/>
        <v>0</v>
      </c>
      <c r="J36" s="86">
        <f t="shared" si="15"/>
        <v>0</v>
      </c>
      <c r="K36" s="86">
        <f t="shared" si="15"/>
        <v>4571.78</v>
      </c>
      <c r="L36" s="111">
        <f t="shared" si="15"/>
        <v>-4571.78</v>
      </c>
    </row>
    <row r="37" spans="1:12">
      <c r="A37" s="89"/>
      <c r="B37" s="90"/>
      <c r="C37" s="91"/>
      <c r="D37" s="91"/>
      <c r="E37" s="91"/>
      <c r="F37" s="91"/>
      <c r="G37" s="91"/>
      <c r="H37" s="93"/>
      <c r="I37" s="93"/>
      <c r="J37" s="93"/>
      <c r="K37" s="93"/>
      <c r="L37" s="93"/>
    </row>
    <row r="38" spans="1:12">
      <c r="A38" s="39">
        <v>14150</v>
      </c>
      <c r="B38" s="40" t="s">
        <v>897</v>
      </c>
      <c r="C38" s="60"/>
      <c r="D38" s="60"/>
      <c r="E38" s="60"/>
      <c r="F38" s="60"/>
      <c r="G38" s="60"/>
      <c r="H38" s="62"/>
      <c r="I38" s="62"/>
      <c r="J38" s="62"/>
      <c r="K38" s="62"/>
      <c r="L38" s="62"/>
    </row>
    <row r="39" spans="1:12">
      <c r="A39" s="53">
        <v>1415015</v>
      </c>
      <c r="B39" s="54" t="s">
        <v>269</v>
      </c>
      <c r="C39" s="55">
        <f>'Budget-Rev'!G14</f>
        <v>1000</v>
      </c>
      <c r="D39" s="55">
        <v>0</v>
      </c>
      <c r="E39" s="55">
        <f t="shared" ref="E39:E41" si="16">C39+D39</f>
        <v>1000</v>
      </c>
      <c r="F39" s="55">
        <f>Receipts!Y14</f>
        <v>18350</v>
      </c>
      <c r="G39" s="351">
        <f t="shared" ref="G39:G41" si="17">E39-F39</f>
        <v>-17350</v>
      </c>
      <c r="H39" s="62">
        <v>20000</v>
      </c>
      <c r="I39" s="62">
        <v>885</v>
      </c>
      <c r="J39" s="57">
        <f t="shared" ref="J39:J41" si="18">H39+I39</f>
        <v>20885</v>
      </c>
      <c r="K39" s="57">
        <f>[1]IGF!O27</f>
        <v>7600</v>
      </c>
      <c r="L39" s="103">
        <f t="shared" ref="L39:L41" si="19">J39-K39</f>
        <v>13285</v>
      </c>
    </row>
    <row r="40" spans="1:12">
      <c r="A40" s="53">
        <v>1415017</v>
      </c>
      <c r="B40" s="54" t="s">
        <v>271</v>
      </c>
      <c r="C40" s="55">
        <f>'Budget-Rev'!G15</f>
        <v>3450</v>
      </c>
      <c r="D40" s="55">
        <v>0</v>
      </c>
      <c r="E40" s="55">
        <f t="shared" si="16"/>
        <v>3450</v>
      </c>
      <c r="F40" s="55">
        <v>0</v>
      </c>
      <c r="G40" s="351">
        <f t="shared" si="17"/>
        <v>3450</v>
      </c>
      <c r="H40" s="62">
        <v>20000</v>
      </c>
      <c r="I40" s="62">
        <v>0</v>
      </c>
      <c r="J40" s="57">
        <f t="shared" si="18"/>
        <v>20000</v>
      </c>
      <c r="K40" s="57">
        <f>[1]IGF!O28</f>
        <v>600</v>
      </c>
      <c r="L40" s="103">
        <f t="shared" si="19"/>
        <v>19400</v>
      </c>
    </row>
    <row r="41" spans="1:12">
      <c r="A41" s="53">
        <v>1415052</v>
      </c>
      <c r="B41" s="54" t="s">
        <v>898</v>
      </c>
      <c r="C41" s="55">
        <f>'Budget-Rev'!G16</f>
        <v>56435</v>
      </c>
      <c r="D41" s="55">
        <v>0</v>
      </c>
      <c r="E41" s="55">
        <f t="shared" si="16"/>
        <v>56435</v>
      </c>
      <c r="F41" s="55">
        <f>Receipts!Y15</f>
        <v>232310</v>
      </c>
      <c r="G41" s="351">
        <f t="shared" si="17"/>
        <v>-175875</v>
      </c>
      <c r="H41" s="62">
        <v>40000</v>
      </c>
      <c r="I41" s="103">
        <v>-20000</v>
      </c>
      <c r="J41" s="57">
        <f t="shared" si="18"/>
        <v>20000</v>
      </c>
      <c r="K41" s="57">
        <f>[1]IGF!O29</f>
        <v>24944</v>
      </c>
      <c r="L41" s="103">
        <f t="shared" si="19"/>
        <v>-4944</v>
      </c>
    </row>
    <row r="42" ht="11.25" spans="1:12">
      <c r="A42" s="74"/>
      <c r="B42" s="75"/>
      <c r="C42" s="81"/>
      <c r="D42" s="81"/>
      <c r="E42" s="81"/>
      <c r="F42" s="81"/>
      <c r="G42" s="81"/>
      <c r="H42" s="62"/>
      <c r="I42" s="62"/>
      <c r="J42" s="62"/>
      <c r="K42" s="62"/>
      <c r="L42" s="62"/>
    </row>
    <row r="43" ht="11.25" spans="1:12">
      <c r="A43" s="83"/>
      <c r="B43" s="94" t="s">
        <v>899</v>
      </c>
      <c r="C43" s="83">
        <f>SUM(C39:C42)</f>
        <v>60885</v>
      </c>
      <c r="D43" s="83">
        <f t="shared" ref="D43:L43" si="20">SUM(D39:D42)</f>
        <v>0</v>
      </c>
      <c r="E43" s="83">
        <f t="shared" si="20"/>
        <v>60885</v>
      </c>
      <c r="F43" s="83">
        <f t="shared" si="20"/>
        <v>250660</v>
      </c>
      <c r="G43" s="352">
        <f t="shared" si="20"/>
        <v>-189775</v>
      </c>
      <c r="H43" s="83">
        <f t="shared" si="20"/>
        <v>80000</v>
      </c>
      <c r="I43" s="112">
        <f t="shared" si="20"/>
        <v>-19115</v>
      </c>
      <c r="J43" s="83">
        <f t="shared" si="20"/>
        <v>60885</v>
      </c>
      <c r="K43" s="83">
        <f t="shared" si="20"/>
        <v>33144</v>
      </c>
      <c r="L43" s="83">
        <f t="shared" si="20"/>
        <v>27741</v>
      </c>
    </row>
    <row r="44" spans="1:12">
      <c r="A44" s="74"/>
      <c r="B44" s="75"/>
      <c r="C44" s="81"/>
      <c r="D44" s="81"/>
      <c r="E44" s="81"/>
      <c r="F44" s="81"/>
      <c r="G44" s="81"/>
      <c r="H44" s="62"/>
      <c r="I44" s="62"/>
      <c r="J44" s="62"/>
      <c r="K44" s="62"/>
      <c r="L44" s="62"/>
    </row>
    <row r="45" s="26" customFormat="1" ht="11.25" spans="1:13">
      <c r="A45" s="96"/>
      <c r="B45" s="97" t="s">
        <v>900</v>
      </c>
      <c r="C45" s="98">
        <f>C43+C36+C31</f>
        <v>2361021.92</v>
      </c>
      <c r="D45" s="98">
        <f t="shared" ref="D45:L45" si="21">D43+D36+D31</f>
        <v>0</v>
      </c>
      <c r="E45" s="98">
        <f t="shared" si="21"/>
        <v>2361021.92</v>
      </c>
      <c r="F45" s="98">
        <f t="shared" si="21"/>
        <v>1828121.83</v>
      </c>
      <c r="G45" s="98">
        <f t="shared" si="21"/>
        <v>532900.09</v>
      </c>
      <c r="H45" s="98">
        <f t="shared" si="21"/>
        <v>2106154.56</v>
      </c>
      <c r="I45" s="98">
        <f t="shared" si="21"/>
        <v>261817.442</v>
      </c>
      <c r="J45" s="98">
        <f t="shared" si="21"/>
        <v>2367972.002</v>
      </c>
      <c r="K45" s="98">
        <f t="shared" si="21"/>
        <v>2590042.5</v>
      </c>
      <c r="L45" s="113">
        <f t="shared" si="21"/>
        <v>-222070.498</v>
      </c>
      <c r="M45" s="101"/>
    </row>
    <row r="46" ht="11.25" spans="1:12">
      <c r="A46" s="89"/>
      <c r="B46" s="90"/>
      <c r="C46" s="91"/>
      <c r="D46" s="91"/>
      <c r="E46" s="91"/>
      <c r="F46" s="91"/>
      <c r="G46" s="91"/>
      <c r="H46" s="93"/>
      <c r="I46" s="93"/>
      <c r="J46" s="93"/>
      <c r="K46" s="93"/>
      <c r="L46" s="93"/>
    </row>
    <row r="47" spans="1:12">
      <c r="A47" s="74"/>
      <c r="B47" s="59" t="s">
        <v>275</v>
      </c>
      <c r="C47" s="60"/>
      <c r="D47" s="60"/>
      <c r="E47" s="60"/>
      <c r="F47" s="60"/>
      <c r="G47" s="60"/>
      <c r="H47" s="62"/>
      <c r="I47" s="62"/>
      <c r="J47" s="62"/>
      <c r="K47" s="62"/>
      <c r="L47" s="62"/>
    </row>
    <row r="48" spans="1:12">
      <c r="A48" s="39">
        <v>14220</v>
      </c>
      <c r="B48" s="40" t="s">
        <v>833</v>
      </c>
      <c r="C48" s="60"/>
      <c r="D48" s="60"/>
      <c r="E48" s="60"/>
      <c r="F48" s="60"/>
      <c r="G48" s="60"/>
      <c r="H48" s="62"/>
      <c r="I48" s="62"/>
      <c r="J48" s="62"/>
      <c r="K48" s="62"/>
      <c r="L48" s="62"/>
    </row>
    <row r="49" spans="1:15">
      <c r="A49" s="53">
        <v>1422002</v>
      </c>
      <c r="B49" s="54" t="s">
        <v>901</v>
      </c>
      <c r="C49" s="55">
        <f>'Budget-Rev'!G18</f>
        <v>7645</v>
      </c>
      <c r="D49" s="55">
        <v>0</v>
      </c>
      <c r="E49" s="55">
        <f t="shared" ref="E49:E80" si="22">C49+D49</f>
        <v>7645</v>
      </c>
      <c r="F49" s="55">
        <f>Receipts!Y16</f>
        <v>16330</v>
      </c>
      <c r="G49" s="351">
        <f t="shared" ref="G49:G80" si="23">E49-F49</f>
        <v>-8685</v>
      </c>
      <c r="H49" s="62">
        <v>2645</v>
      </c>
      <c r="I49" s="62">
        <v>5000</v>
      </c>
      <c r="J49" s="57">
        <f t="shared" ref="J49:J80" si="24">H49+I49</f>
        <v>7645</v>
      </c>
      <c r="K49" s="57">
        <f>[1]IGF!O34</f>
        <v>7300</v>
      </c>
      <c r="L49" s="103">
        <f t="shared" ref="L49:L80" si="25">J49-K49</f>
        <v>345</v>
      </c>
      <c r="O49" s="106"/>
    </row>
    <row r="50" spans="1:15">
      <c r="A50" s="53">
        <v>1422003</v>
      </c>
      <c r="B50" s="54" t="s">
        <v>902</v>
      </c>
      <c r="C50" s="55">
        <f>'Budget-Rev'!G19</f>
        <v>16001.18</v>
      </c>
      <c r="D50" s="55">
        <v>0</v>
      </c>
      <c r="E50" s="55">
        <f t="shared" si="22"/>
        <v>16001.18</v>
      </c>
      <c r="F50" s="55">
        <f>Receipts!Y17</f>
        <v>25833.27</v>
      </c>
      <c r="G50" s="351">
        <f t="shared" si="23"/>
        <v>-9832.09</v>
      </c>
      <c r="H50" s="62">
        <v>16001.04</v>
      </c>
      <c r="I50" s="62">
        <v>0</v>
      </c>
      <c r="J50" s="57">
        <f t="shared" si="24"/>
        <v>16001.04</v>
      </c>
      <c r="K50" s="57">
        <f>[1]IGF!O35</f>
        <v>4100</v>
      </c>
      <c r="L50" s="103">
        <f t="shared" si="25"/>
        <v>11901.04</v>
      </c>
      <c r="O50" s="106"/>
    </row>
    <row r="51" spans="1:15">
      <c r="A51" s="53">
        <v>1422005</v>
      </c>
      <c r="B51" s="54" t="s">
        <v>903</v>
      </c>
      <c r="C51" s="55">
        <f>'Budget-Rev'!G20</f>
        <v>10020</v>
      </c>
      <c r="D51" s="55">
        <v>0</v>
      </c>
      <c r="E51" s="55">
        <f t="shared" si="22"/>
        <v>10020</v>
      </c>
      <c r="F51" s="55">
        <f>Receipts!Y18</f>
        <v>33210</v>
      </c>
      <c r="G51" s="351">
        <f t="shared" si="23"/>
        <v>-23190</v>
      </c>
      <c r="H51" s="62">
        <v>13020</v>
      </c>
      <c r="I51" s="62">
        <v>0</v>
      </c>
      <c r="J51" s="57">
        <f t="shared" si="24"/>
        <v>13020</v>
      </c>
      <c r="K51" s="57">
        <f>[1]IGF!O36</f>
        <v>9530</v>
      </c>
      <c r="L51" s="103">
        <f t="shared" si="25"/>
        <v>3490</v>
      </c>
      <c r="O51" s="106"/>
    </row>
    <row r="52" spans="1:15">
      <c r="A52" s="53">
        <v>1422006</v>
      </c>
      <c r="B52" s="54" t="s">
        <v>904</v>
      </c>
      <c r="C52" s="55">
        <f>'Budget-Rev'!G21</f>
        <v>4680</v>
      </c>
      <c r="D52" s="55">
        <v>0</v>
      </c>
      <c r="E52" s="55">
        <f t="shared" si="22"/>
        <v>4680</v>
      </c>
      <c r="F52" s="55">
        <f>Receipts!Y19</f>
        <v>1540</v>
      </c>
      <c r="G52" s="351">
        <f t="shared" si="23"/>
        <v>3140</v>
      </c>
      <c r="H52" s="62">
        <v>4680</v>
      </c>
      <c r="I52" s="62">
        <v>0</v>
      </c>
      <c r="J52" s="57">
        <f t="shared" si="24"/>
        <v>4680</v>
      </c>
      <c r="K52" s="57">
        <f>[1]IGF!O37</f>
        <v>1060</v>
      </c>
      <c r="L52" s="103">
        <f t="shared" si="25"/>
        <v>3620</v>
      </c>
      <c r="O52" s="106"/>
    </row>
    <row r="53" spans="1:15">
      <c r="A53" s="53">
        <v>1422009</v>
      </c>
      <c r="B53" s="54" t="s">
        <v>905</v>
      </c>
      <c r="C53" s="55">
        <f>'Budget-Rev'!G22</f>
        <v>4680</v>
      </c>
      <c r="D53" s="55">
        <v>0</v>
      </c>
      <c r="E53" s="55">
        <f t="shared" si="22"/>
        <v>4680</v>
      </c>
      <c r="F53" s="55">
        <f>Receipts!Y20</f>
        <v>17100</v>
      </c>
      <c r="G53" s="351">
        <f t="shared" si="23"/>
        <v>-12420</v>
      </c>
      <c r="H53" s="62">
        <v>4680</v>
      </c>
      <c r="I53" s="62">
        <v>0</v>
      </c>
      <c r="J53" s="57">
        <f t="shared" si="24"/>
        <v>4680</v>
      </c>
      <c r="K53" s="57">
        <f>[1]IGF!O38</f>
        <v>1500</v>
      </c>
      <c r="L53" s="103">
        <f t="shared" si="25"/>
        <v>3180</v>
      </c>
      <c r="O53" s="106"/>
    </row>
    <row r="54" spans="1:15">
      <c r="A54" s="53">
        <v>1422011</v>
      </c>
      <c r="B54" s="54" t="s">
        <v>906</v>
      </c>
      <c r="C54" s="55">
        <f>'Budget-Rev'!G17</f>
        <v>66376.15</v>
      </c>
      <c r="D54" s="55">
        <v>0</v>
      </c>
      <c r="E54" s="55">
        <f t="shared" si="22"/>
        <v>66376.15</v>
      </c>
      <c r="F54" s="55">
        <f>Receipts!Y21</f>
        <v>317943.37</v>
      </c>
      <c r="G54" s="351">
        <f t="shared" si="23"/>
        <v>-251567.22</v>
      </c>
      <c r="H54" s="62">
        <v>68376.15</v>
      </c>
      <c r="I54" s="62">
        <v>0</v>
      </c>
      <c r="J54" s="57">
        <f t="shared" si="24"/>
        <v>68376.15</v>
      </c>
      <c r="K54" s="57">
        <f>[1]IGF!O39</f>
        <v>110700</v>
      </c>
      <c r="L54" s="103">
        <f t="shared" si="25"/>
        <v>-42323.85</v>
      </c>
      <c r="O54" s="106"/>
    </row>
    <row r="55" spans="1:15">
      <c r="A55" s="53">
        <v>1422012</v>
      </c>
      <c r="B55" s="54" t="s">
        <v>907</v>
      </c>
      <c r="C55" s="55">
        <v>0</v>
      </c>
      <c r="D55" s="55">
        <v>0</v>
      </c>
      <c r="E55" s="55">
        <f t="shared" si="22"/>
        <v>0</v>
      </c>
      <c r="F55" s="55">
        <v>0</v>
      </c>
      <c r="G55" s="351">
        <f t="shared" si="23"/>
        <v>0</v>
      </c>
      <c r="H55" s="62">
        <v>3070</v>
      </c>
      <c r="I55" s="103">
        <v>-2070</v>
      </c>
      <c r="J55" s="57">
        <f t="shared" si="24"/>
        <v>1000</v>
      </c>
      <c r="K55" s="57">
        <f>[1]IGF!O40</f>
        <v>700</v>
      </c>
      <c r="L55" s="103">
        <f t="shared" si="25"/>
        <v>300</v>
      </c>
      <c r="O55" s="106"/>
    </row>
    <row r="56" spans="1:15">
      <c r="A56" s="53">
        <v>1422013</v>
      </c>
      <c r="B56" s="54" t="str">
        <f>'Budget-Rev'!D23</f>
        <v>Sand and Stone Dealers License</v>
      </c>
      <c r="C56" s="55">
        <f>'Budget-Rev'!G23</f>
        <v>1725</v>
      </c>
      <c r="D56" s="55">
        <v>0</v>
      </c>
      <c r="E56" s="55">
        <f t="shared" si="22"/>
        <v>1725</v>
      </c>
      <c r="F56" s="55">
        <v>0</v>
      </c>
      <c r="G56" s="351">
        <f t="shared" si="23"/>
        <v>1725</v>
      </c>
      <c r="H56" s="62">
        <v>1725</v>
      </c>
      <c r="I56" s="62">
        <v>0</v>
      </c>
      <c r="J56" s="57">
        <f t="shared" si="24"/>
        <v>1725</v>
      </c>
      <c r="K56" s="57">
        <f>[1]IGF!O41</f>
        <v>0</v>
      </c>
      <c r="L56" s="103">
        <f t="shared" si="25"/>
        <v>1725</v>
      </c>
      <c r="O56" s="106"/>
    </row>
    <row r="57" spans="1:15">
      <c r="A57" s="53">
        <v>1422017</v>
      </c>
      <c r="B57" s="54" t="str">
        <f>'Budget-Rev'!D24</f>
        <v>Hotel Services</v>
      </c>
      <c r="C57" s="55">
        <f>'Budget-Rev'!G24</f>
        <v>21160</v>
      </c>
      <c r="D57" s="55">
        <v>0</v>
      </c>
      <c r="E57" s="55">
        <f t="shared" si="22"/>
        <v>21160</v>
      </c>
      <c r="F57" s="55">
        <f>Receipts!Y22+Receipts!Y23</f>
        <v>78778</v>
      </c>
      <c r="G57" s="351">
        <f t="shared" si="23"/>
        <v>-57618</v>
      </c>
      <c r="H57" s="62">
        <v>26160</v>
      </c>
      <c r="I57" s="103">
        <v>-20000</v>
      </c>
      <c r="J57" s="57">
        <f t="shared" si="24"/>
        <v>6160</v>
      </c>
      <c r="K57" s="57">
        <f>[1]IGF!O42</f>
        <v>11050</v>
      </c>
      <c r="L57" s="103">
        <f t="shared" si="25"/>
        <v>-4890</v>
      </c>
      <c r="O57" s="106"/>
    </row>
    <row r="58" spans="1:15">
      <c r="A58" s="53">
        <v>1422018</v>
      </c>
      <c r="B58" s="54" t="str">
        <f>'Budget-Rev'!D25</f>
        <v>Pharmacy/Chemical Sellers</v>
      </c>
      <c r="C58" s="55">
        <f>'Budget-Rev'!G25</f>
        <v>10915</v>
      </c>
      <c r="D58" s="55">
        <v>0</v>
      </c>
      <c r="E58" s="55">
        <f t="shared" si="22"/>
        <v>10915</v>
      </c>
      <c r="F58" s="55">
        <f>Receipts!Y24+Receipts!Y25</f>
        <v>70180</v>
      </c>
      <c r="G58" s="351">
        <f t="shared" si="23"/>
        <v>-59265</v>
      </c>
      <c r="H58" s="62">
        <v>23915</v>
      </c>
      <c r="I58" s="103">
        <v>-8000</v>
      </c>
      <c r="J58" s="57">
        <f t="shared" si="24"/>
        <v>15915</v>
      </c>
      <c r="K58" s="57">
        <f>[1]IGF!O43</f>
        <v>23010</v>
      </c>
      <c r="L58" s="103">
        <f t="shared" si="25"/>
        <v>-7095</v>
      </c>
      <c r="O58" s="106"/>
    </row>
    <row r="59" spans="1:15">
      <c r="A59" s="53">
        <v>1422019</v>
      </c>
      <c r="B59" s="54" t="str">
        <f>'Budget-Rev'!D26</f>
        <v>Timber Products</v>
      </c>
      <c r="C59" s="55">
        <f>'Budget-Rev'!G26</f>
        <v>8750</v>
      </c>
      <c r="D59" s="55">
        <v>0</v>
      </c>
      <c r="E59" s="55">
        <f t="shared" si="22"/>
        <v>8750</v>
      </c>
      <c r="F59" s="55">
        <f>Receipts!Y26+Receipts!Y27</f>
        <v>25000</v>
      </c>
      <c r="G59" s="351">
        <f t="shared" si="23"/>
        <v>-16250</v>
      </c>
      <c r="H59" s="62">
        <v>10750</v>
      </c>
      <c r="I59" s="62">
        <v>0</v>
      </c>
      <c r="J59" s="57">
        <f t="shared" si="24"/>
        <v>10750</v>
      </c>
      <c r="K59" s="57">
        <f>[1]IGF!O44</f>
        <v>10000</v>
      </c>
      <c r="L59" s="103">
        <f t="shared" si="25"/>
        <v>750</v>
      </c>
      <c r="O59" s="106"/>
    </row>
    <row r="60" spans="1:15">
      <c r="A60" s="53">
        <v>1422022</v>
      </c>
      <c r="B60" s="54" t="str">
        <f>'Budget-Rev'!D27</f>
        <v>Canopy/Chairs/Bench</v>
      </c>
      <c r="C60" s="55">
        <f>'Budget-Rev'!G27</f>
        <v>414</v>
      </c>
      <c r="D60" s="55">
        <v>0</v>
      </c>
      <c r="E60" s="55">
        <f t="shared" si="22"/>
        <v>414</v>
      </c>
      <c r="F60" s="55">
        <v>0</v>
      </c>
      <c r="G60" s="351">
        <f t="shared" si="23"/>
        <v>414</v>
      </c>
      <c r="H60" s="62">
        <v>414</v>
      </c>
      <c r="I60" s="62">
        <v>0</v>
      </c>
      <c r="J60" s="57">
        <f t="shared" si="24"/>
        <v>414</v>
      </c>
      <c r="K60" s="57">
        <f>[1]IGF!O45</f>
        <v>500</v>
      </c>
      <c r="L60" s="103">
        <f t="shared" si="25"/>
        <v>-86</v>
      </c>
      <c r="O60" s="106"/>
    </row>
    <row r="61" spans="1:15">
      <c r="A61" s="53">
        <v>1422023</v>
      </c>
      <c r="B61" s="54" t="str">
        <f>'Budget-Rev'!D28</f>
        <v>Communication Services</v>
      </c>
      <c r="C61" s="55">
        <f>'Budget-Rev'!G28</f>
        <v>15000</v>
      </c>
      <c r="D61" s="55">
        <v>0</v>
      </c>
      <c r="E61" s="55">
        <f t="shared" si="22"/>
        <v>15000</v>
      </c>
      <c r="F61" s="55">
        <f>Receipts!Y28</f>
        <v>6000</v>
      </c>
      <c r="G61" s="351">
        <f t="shared" si="23"/>
        <v>9000</v>
      </c>
      <c r="H61" s="62">
        <v>0</v>
      </c>
      <c r="I61" s="62">
        <v>0</v>
      </c>
      <c r="J61" s="57">
        <f t="shared" si="24"/>
        <v>0</v>
      </c>
      <c r="K61" s="57">
        <f>[1]IGF!O46</f>
        <v>3000</v>
      </c>
      <c r="L61" s="103">
        <f t="shared" si="25"/>
        <v>-3000</v>
      </c>
      <c r="O61" s="106"/>
    </row>
    <row r="62" spans="1:15">
      <c r="A62" s="53">
        <v>1422024</v>
      </c>
      <c r="B62" s="54" t="s">
        <v>301</v>
      </c>
      <c r="C62" s="55">
        <f>'Budget-Rev'!G29</f>
        <v>117625</v>
      </c>
      <c r="D62" s="55">
        <v>0</v>
      </c>
      <c r="E62" s="55">
        <f t="shared" si="22"/>
        <v>117625</v>
      </c>
      <c r="F62" s="55">
        <f>Receipts!Y29</f>
        <v>210379.3</v>
      </c>
      <c r="G62" s="351">
        <f t="shared" si="23"/>
        <v>-92754.3</v>
      </c>
      <c r="H62" s="62">
        <v>141625</v>
      </c>
      <c r="I62" s="62">
        <v>0</v>
      </c>
      <c r="J62" s="57">
        <f t="shared" si="24"/>
        <v>141625</v>
      </c>
      <c r="K62" s="57">
        <f>[1]IGF!O47</f>
        <v>61690</v>
      </c>
      <c r="L62" s="103">
        <f t="shared" si="25"/>
        <v>79935</v>
      </c>
      <c r="O62" s="106"/>
    </row>
    <row r="63" spans="1:15">
      <c r="A63" s="53">
        <v>1422026</v>
      </c>
      <c r="B63" s="54" t="str">
        <f>'Budget-Rev'!D30</f>
        <v>Pravite Health Facilities</v>
      </c>
      <c r="C63" s="55">
        <f>'Budget-Rev'!G30</f>
        <v>8800</v>
      </c>
      <c r="D63" s="55">
        <v>0</v>
      </c>
      <c r="E63" s="55">
        <f t="shared" si="22"/>
        <v>8800</v>
      </c>
      <c r="F63" s="55">
        <f>Receipts!Y30+Receipts!Y31</f>
        <v>52970</v>
      </c>
      <c r="G63" s="351">
        <f t="shared" si="23"/>
        <v>-44170</v>
      </c>
      <c r="H63" s="62">
        <v>10800</v>
      </c>
      <c r="I63" s="62">
        <v>0</v>
      </c>
      <c r="J63" s="57">
        <f t="shared" si="24"/>
        <v>10800</v>
      </c>
      <c r="K63" s="57">
        <f>[1]IGF!O48</f>
        <v>22657</v>
      </c>
      <c r="L63" s="103">
        <f t="shared" si="25"/>
        <v>-11857</v>
      </c>
      <c r="O63" s="106"/>
    </row>
    <row r="64" spans="1:15">
      <c r="A64" s="53">
        <v>1422029</v>
      </c>
      <c r="B64" s="54" t="s">
        <v>908</v>
      </c>
      <c r="C64" s="55">
        <f>'Budget-Rev'!G31</f>
        <v>1437.5</v>
      </c>
      <c r="D64" s="55">
        <v>0</v>
      </c>
      <c r="E64" s="55">
        <f t="shared" si="22"/>
        <v>1437.5</v>
      </c>
      <c r="F64" s="55">
        <f>Receipts!Y33</f>
        <v>10000</v>
      </c>
      <c r="G64" s="351">
        <f t="shared" si="23"/>
        <v>-8562.5</v>
      </c>
      <c r="H64" s="62">
        <v>2347.5</v>
      </c>
      <c r="I64" s="62">
        <v>0</v>
      </c>
      <c r="J64" s="57">
        <f t="shared" si="24"/>
        <v>2347.5</v>
      </c>
      <c r="K64" s="57">
        <f>[1]IGF!O49</f>
        <v>1500</v>
      </c>
      <c r="L64" s="103">
        <f t="shared" si="25"/>
        <v>847.5</v>
      </c>
      <c r="O64" s="106"/>
    </row>
    <row r="65" spans="1:15">
      <c r="A65" s="53">
        <v>1422031</v>
      </c>
      <c r="B65" s="54" t="s">
        <v>307</v>
      </c>
      <c r="C65" s="55">
        <f>'Budget-Rev'!G32</f>
        <v>747.5</v>
      </c>
      <c r="D65" s="55">
        <v>0</v>
      </c>
      <c r="E65" s="55">
        <f t="shared" si="22"/>
        <v>747.5</v>
      </c>
      <c r="F65" s="55">
        <v>0</v>
      </c>
      <c r="G65" s="351">
        <f t="shared" si="23"/>
        <v>747.5</v>
      </c>
      <c r="H65" s="62">
        <v>747.5</v>
      </c>
      <c r="I65" s="62">
        <v>0</v>
      </c>
      <c r="J65" s="57">
        <f t="shared" si="24"/>
        <v>747.5</v>
      </c>
      <c r="K65" s="57">
        <f>[1]IGF!O50</f>
        <v>1525</v>
      </c>
      <c r="L65" s="103">
        <f t="shared" si="25"/>
        <v>-777.5</v>
      </c>
      <c r="O65" s="106"/>
    </row>
    <row r="66" spans="1:15">
      <c r="A66" s="53">
        <v>1422032</v>
      </c>
      <c r="B66" s="54" t="s">
        <v>309</v>
      </c>
      <c r="C66" s="55">
        <f>'Budget-Rev'!G33</f>
        <v>3150</v>
      </c>
      <c r="D66" s="55">
        <v>0</v>
      </c>
      <c r="E66" s="55">
        <f t="shared" si="22"/>
        <v>3150</v>
      </c>
      <c r="F66" s="55">
        <f>Receipts!Y34</f>
        <v>3000</v>
      </c>
      <c r="G66" s="351">
        <f t="shared" si="23"/>
        <v>150</v>
      </c>
      <c r="H66" s="62">
        <v>2150</v>
      </c>
      <c r="I66" s="62">
        <v>0</v>
      </c>
      <c r="J66" s="57">
        <f t="shared" si="24"/>
        <v>2150</v>
      </c>
      <c r="K66" s="57">
        <f>[1]IGF!O51</f>
        <v>1000</v>
      </c>
      <c r="L66" s="103">
        <f t="shared" si="25"/>
        <v>1150</v>
      </c>
      <c r="O66" s="106"/>
    </row>
    <row r="67" spans="1:15">
      <c r="A67" s="53">
        <v>1422033</v>
      </c>
      <c r="B67" s="54" t="s">
        <v>311</v>
      </c>
      <c r="C67" s="55">
        <f>'Budget-Rev'!G34</f>
        <v>677000</v>
      </c>
      <c r="D67" s="55">
        <v>0</v>
      </c>
      <c r="E67" s="55">
        <f t="shared" si="22"/>
        <v>677000</v>
      </c>
      <c r="F67" s="55">
        <f>Receipts!Y35+Receipts!Y36+Receipts!Y58</f>
        <v>507542.38</v>
      </c>
      <c r="G67" s="351">
        <f t="shared" si="23"/>
        <v>169457.62</v>
      </c>
      <c r="H67" s="62">
        <v>665000</v>
      </c>
      <c r="I67" s="62">
        <v>0</v>
      </c>
      <c r="J67" s="57">
        <f t="shared" si="24"/>
        <v>665000</v>
      </c>
      <c r="K67" s="57">
        <f>[1]IGF!O52</f>
        <v>613052.1</v>
      </c>
      <c r="L67" s="103">
        <f t="shared" si="25"/>
        <v>51947.9</v>
      </c>
      <c r="O67" s="106"/>
    </row>
    <row r="68" spans="1:15">
      <c r="A68" s="53">
        <v>1422036</v>
      </c>
      <c r="B68" s="54" t="str">
        <f>'Budget-Rev'!D35</f>
        <v>Petrochemical Companies</v>
      </c>
      <c r="C68" s="55">
        <f>'Budget-Rev'!G35</f>
        <v>150000</v>
      </c>
      <c r="D68" s="55">
        <v>0</v>
      </c>
      <c r="E68" s="55">
        <f t="shared" si="22"/>
        <v>150000</v>
      </c>
      <c r="F68" s="55">
        <f>Receipts!Y37+Receipts!Y38</f>
        <v>232327.78</v>
      </c>
      <c r="G68" s="351">
        <f t="shared" si="23"/>
        <v>-82327.78</v>
      </c>
      <c r="H68" s="62">
        <v>160000</v>
      </c>
      <c r="I68" s="62">
        <v>0</v>
      </c>
      <c r="J68" s="57">
        <f t="shared" si="24"/>
        <v>160000</v>
      </c>
      <c r="K68" s="57">
        <f>[1]IGF!O53</f>
        <v>61350</v>
      </c>
      <c r="L68" s="103">
        <f t="shared" si="25"/>
        <v>98650</v>
      </c>
      <c r="O68" s="106"/>
    </row>
    <row r="69" spans="1:15">
      <c r="A69" s="53">
        <v>1422038</v>
      </c>
      <c r="B69" s="54" t="str">
        <f>'Budget-Rev'!D36</f>
        <v>Dress Makers/Tailors Services</v>
      </c>
      <c r="C69" s="55">
        <f>'Budget-Rev'!G36</f>
        <v>73001</v>
      </c>
      <c r="D69" s="55">
        <v>0</v>
      </c>
      <c r="E69" s="55">
        <f t="shared" si="22"/>
        <v>73001</v>
      </c>
      <c r="F69" s="55">
        <f>Receipts!Y32+Receipts!Y39+Receipts!Y40</f>
        <v>54380</v>
      </c>
      <c r="G69" s="351">
        <f t="shared" si="23"/>
        <v>18621</v>
      </c>
      <c r="H69" s="62">
        <v>446915.28</v>
      </c>
      <c r="I69" s="62">
        <v>0</v>
      </c>
      <c r="J69" s="57">
        <f t="shared" si="24"/>
        <v>446915.28</v>
      </c>
      <c r="K69" s="57">
        <f>[1]IGF!O54</f>
        <v>33034.5</v>
      </c>
      <c r="L69" s="103">
        <f t="shared" si="25"/>
        <v>413880.78</v>
      </c>
      <c r="O69" s="106"/>
    </row>
    <row r="70" spans="1:15">
      <c r="A70" s="53">
        <v>1422040</v>
      </c>
      <c r="B70" s="54" t="str">
        <f>'Budget-Rev'!D37</f>
        <v>Bill Boards/Outdoor Advert</v>
      </c>
      <c r="C70" s="55">
        <f>'Budget-Rev'!G37</f>
        <v>393206.18</v>
      </c>
      <c r="D70" s="55">
        <v>0</v>
      </c>
      <c r="E70" s="55">
        <f t="shared" si="22"/>
        <v>393206.18</v>
      </c>
      <c r="F70" s="55">
        <f>Receipts!Y41+Receipts!Y42</f>
        <v>203390</v>
      </c>
      <c r="G70" s="351">
        <f t="shared" si="23"/>
        <v>189816.18</v>
      </c>
      <c r="H70" s="62">
        <v>0</v>
      </c>
      <c r="I70" s="62">
        <v>0</v>
      </c>
      <c r="J70" s="57">
        <f t="shared" si="24"/>
        <v>0</v>
      </c>
      <c r="K70" s="57">
        <f>[1]IGF!O55</f>
        <v>283438</v>
      </c>
      <c r="L70" s="103">
        <f t="shared" si="25"/>
        <v>-283438</v>
      </c>
      <c r="O70" s="106"/>
    </row>
    <row r="71" spans="1:15">
      <c r="A71" s="53">
        <v>1422041</v>
      </c>
      <c r="B71" s="54" t="str">
        <f>'Budget-Rev'!D38</f>
        <v>Taxi Licences</v>
      </c>
      <c r="C71" s="55">
        <f>'Budget-Rev'!G38</f>
        <v>56000</v>
      </c>
      <c r="D71" s="55">
        <v>0</v>
      </c>
      <c r="E71" s="55">
        <f t="shared" si="22"/>
        <v>56000</v>
      </c>
      <c r="F71" s="55">
        <f>Receipts!Y43</f>
        <v>45000</v>
      </c>
      <c r="G71" s="351">
        <f t="shared" si="23"/>
        <v>11000</v>
      </c>
      <c r="H71" s="62">
        <v>53291.9</v>
      </c>
      <c r="I71" s="62">
        <v>0</v>
      </c>
      <c r="J71" s="57">
        <f t="shared" si="24"/>
        <v>53291.9</v>
      </c>
      <c r="K71" s="57">
        <f>[1]IGF!O56</f>
        <v>1150</v>
      </c>
      <c r="L71" s="103">
        <f t="shared" si="25"/>
        <v>52141.9</v>
      </c>
      <c r="O71" s="106"/>
    </row>
    <row r="72" spans="1:15">
      <c r="A72" s="53">
        <v>1422042</v>
      </c>
      <c r="B72" s="54" t="str">
        <f>'Budget-Rev'!D39</f>
        <v>Second Hand Clothing</v>
      </c>
      <c r="C72" s="55">
        <f>'Budget-Rev'!G39</f>
        <v>1632.5</v>
      </c>
      <c r="D72" s="55">
        <v>0</v>
      </c>
      <c r="E72" s="55">
        <f t="shared" si="22"/>
        <v>1632.5</v>
      </c>
      <c r="F72" s="55">
        <f>Receipts!Y44</f>
        <v>12000</v>
      </c>
      <c r="G72" s="351">
        <f t="shared" si="23"/>
        <v>-10367.5</v>
      </c>
      <c r="H72" s="62">
        <v>632</v>
      </c>
      <c r="I72" s="62">
        <v>0</v>
      </c>
      <c r="J72" s="57">
        <f t="shared" si="24"/>
        <v>632</v>
      </c>
      <c r="K72" s="57">
        <f>[1]IGF!O57</f>
        <v>3100</v>
      </c>
      <c r="L72" s="103">
        <f t="shared" si="25"/>
        <v>-2468</v>
      </c>
      <c r="O72" s="106"/>
    </row>
    <row r="73" spans="1:15">
      <c r="A73" s="53">
        <v>1422044</v>
      </c>
      <c r="B73" s="54" t="s">
        <v>323</v>
      </c>
      <c r="C73" s="55">
        <f>'Budget-Rev'!G40</f>
        <v>160000</v>
      </c>
      <c r="D73" s="55">
        <v>0</v>
      </c>
      <c r="E73" s="55">
        <f t="shared" si="22"/>
        <v>160000</v>
      </c>
      <c r="F73" s="55">
        <f>Receipts!Y45</f>
        <v>187935</v>
      </c>
      <c r="G73" s="351">
        <f t="shared" si="23"/>
        <v>-27935</v>
      </c>
      <c r="H73" s="62">
        <v>176000</v>
      </c>
      <c r="I73" s="62">
        <v>0</v>
      </c>
      <c r="J73" s="57">
        <f t="shared" si="24"/>
        <v>176000</v>
      </c>
      <c r="K73" s="57">
        <f>[1]IGF!O58</f>
        <v>101550</v>
      </c>
      <c r="L73" s="103">
        <f t="shared" si="25"/>
        <v>74450</v>
      </c>
      <c r="O73" s="106"/>
    </row>
    <row r="74" spans="1:15">
      <c r="A74" s="53">
        <v>1422047</v>
      </c>
      <c r="B74" s="54" t="str">
        <f>'Budget-Rev'!D41</f>
        <v>Photographers and Video Operators</v>
      </c>
      <c r="C74" s="55">
        <f>'Budget-Rev'!G41</f>
        <v>1230</v>
      </c>
      <c r="D74" s="55">
        <v>0</v>
      </c>
      <c r="E74" s="55">
        <f t="shared" si="22"/>
        <v>1230</v>
      </c>
      <c r="F74" s="55">
        <f>Receipts!Y46</f>
        <v>4660</v>
      </c>
      <c r="G74" s="351">
        <f t="shared" si="23"/>
        <v>-3430</v>
      </c>
      <c r="H74" s="62">
        <v>230</v>
      </c>
      <c r="I74" s="62">
        <v>0</v>
      </c>
      <c r="J74" s="57">
        <f t="shared" si="24"/>
        <v>230</v>
      </c>
      <c r="K74" s="57">
        <f>[1]IGF!O59</f>
        <v>0</v>
      </c>
      <c r="L74" s="103">
        <f t="shared" si="25"/>
        <v>230</v>
      </c>
      <c r="O74" s="106"/>
    </row>
    <row r="75" spans="1:15">
      <c r="A75" s="53">
        <v>1422052</v>
      </c>
      <c r="B75" s="54" t="str">
        <f>'Budget-Rev'!D42</f>
        <v>Machanics &amp; Repairers</v>
      </c>
      <c r="C75" s="55">
        <f>'Budget-Rev'!G42</f>
        <v>5255</v>
      </c>
      <c r="D75" s="55">
        <v>0</v>
      </c>
      <c r="E75" s="55">
        <f t="shared" si="22"/>
        <v>5255</v>
      </c>
      <c r="F75" s="55">
        <f>Receipts!Y47+Receipts!Y48</f>
        <v>10000</v>
      </c>
      <c r="G75" s="351">
        <f t="shared" si="23"/>
        <v>-4745</v>
      </c>
      <c r="H75" s="62">
        <v>5255</v>
      </c>
      <c r="I75" s="62">
        <v>0</v>
      </c>
      <c r="J75" s="57">
        <f t="shared" si="24"/>
        <v>5255</v>
      </c>
      <c r="K75" s="57">
        <f>[1]IGF!O60</f>
        <v>4278</v>
      </c>
      <c r="L75" s="103">
        <f t="shared" si="25"/>
        <v>977</v>
      </c>
      <c r="O75" s="106"/>
    </row>
    <row r="76" spans="1:15">
      <c r="A76" s="53">
        <v>1422053</v>
      </c>
      <c r="B76" s="54" t="str">
        <f>'Budget-Rev'!D43</f>
        <v>Block And Contrete Products</v>
      </c>
      <c r="C76" s="55">
        <f>'Budget-Rev'!G43</f>
        <v>2935</v>
      </c>
      <c r="D76" s="55">
        <v>0</v>
      </c>
      <c r="E76" s="55">
        <f t="shared" si="22"/>
        <v>2935</v>
      </c>
      <c r="F76" s="55">
        <f>Receipts!Y49+Receipts!Y50</f>
        <v>49730</v>
      </c>
      <c r="G76" s="351">
        <f t="shared" si="23"/>
        <v>-46795</v>
      </c>
      <c r="H76" s="62">
        <v>3935</v>
      </c>
      <c r="I76" s="62">
        <v>0</v>
      </c>
      <c r="J76" s="57">
        <f t="shared" si="24"/>
        <v>3935</v>
      </c>
      <c r="K76" s="57">
        <f>[1]IGF!O61</f>
        <v>11700</v>
      </c>
      <c r="L76" s="103">
        <f t="shared" si="25"/>
        <v>-7765</v>
      </c>
      <c r="O76" s="106"/>
    </row>
    <row r="77" spans="1:15">
      <c r="A77" s="53">
        <v>1422054</v>
      </c>
      <c r="B77" s="54" t="str">
        <f>'Budget-Rev'!D44</f>
        <v>Cleaning/ Laundry Services</v>
      </c>
      <c r="C77" s="55">
        <f>'Budget-Rev'!G44</f>
        <v>1265</v>
      </c>
      <c r="D77" s="55">
        <v>0</v>
      </c>
      <c r="E77" s="55">
        <f t="shared" si="22"/>
        <v>1265</v>
      </c>
      <c r="F77" s="55">
        <f>Receipts!Y51</f>
        <v>6000</v>
      </c>
      <c r="G77" s="351">
        <f t="shared" si="23"/>
        <v>-4735</v>
      </c>
      <c r="H77" s="62">
        <v>2265</v>
      </c>
      <c r="I77" s="62">
        <v>0</v>
      </c>
      <c r="J77" s="57">
        <f t="shared" si="24"/>
        <v>2265</v>
      </c>
      <c r="K77" s="57">
        <f>[1]IGF!O62</f>
        <v>2400</v>
      </c>
      <c r="L77" s="103">
        <f t="shared" si="25"/>
        <v>-135</v>
      </c>
      <c r="O77" s="106"/>
    </row>
    <row r="78" spans="1:15">
      <c r="A78" s="53">
        <v>1422055</v>
      </c>
      <c r="B78" s="54" t="str">
        <f>'Budget-Rev'!D45</f>
        <v>Printing Services/Photocopy</v>
      </c>
      <c r="C78" s="55">
        <f>'Budget-Rev'!G45</f>
        <v>3725</v>
      </c>
      <c r="D78" s="55">
        <v>0</v>
      </c>
      <c r="E78" s="55">
        <f t="shared" si="22"/>
        <v>3725</v>
      </c>
      <c r="F78" s="55">
        <f>Receipts!Y52</f>
        <v>5000</v>
      </c>
      <c r="G78" s="351">
        <f t="shared" si="23"/>
        <v>-1275</v>
      </c>
      <c r="H78" s="62">
        <v>2725</v>
      </c>
      <c r="I78" s="62">
        <v>0</v>
      </c>
      <c r="J78" s="57">
        <f t="shared" si="24"/>
        <v>2725</v>
      </c>
      <c r="K78" s="57">
        <f>[1]IGF!O63</f>
        <v>4456</v>
      </c>
      <c r="L78" s="103">
        <f t="shared" si="25"/>
        <v>-1731</v>
      </c>
      <c r="O78" s="106"/>
    </row>
    <row r="79" spans="1:15">
      <c r="A79" s="53">
        <v>1422062</v>
      </c>
      <c r="B79" s="54" t="str">
        <f>'Budget-Rev'!D46</f>
        <v>Real Estate Agents</v>
      </c>
      <c r="C79" s="55">
        <f>'Budget-Rev'!G46</f>
        <v>5830</v>
      </c>
      <c r="D79" s="55">
        <v>0</v>
      </c>
      <c r="E79" s="55">
        <f t="shared" si="22"/>
        <v>5830</v>
      </c>
      <c r="F79" s="55">
        <f>Receipts!Y53</f>
        <v>2500</v>
      </c>
      <c r="G79" s="351">
        <f t="shared" si="23"/>
        <v>3330</v>
      </c>
      <c r="H79" s="62">
        <v>5830</v>
      </c>
      <c r="I79" s="62">
        <v>0</v>
      </c>
      <c r="J79" s="57">
        <f t="shared" si="24"/>
        <v>5830</v>
      </c>
      <c r="K79" s="57">
        <f>[1]IGF!O64</f>
        <v>1000</v>
      </c>
      <c r="L79" s="103">
        <f t="shared" si="25"/>
        <v>4830</v>
      </c>
      <c r="O79" s="106"/>
    </row>
    <row r="80" spans="1:15">
      <c r="A80" s="119" t="str">
        <f>'Budget-Rev'!E47</f>
        <v>1422229</v>
      </c>
      <c r="B80" s="54" t="str">
        <f>'Budget-Rev'!D47</f>
        <v>Media Houses Licence</v>
      </c>
      <c r="C80" s="55">
        <f>'Budget-Rev'!G47</f>
        <v>4500</v>
      </c>
      <c r="D80" s="55">
        <v>0</v>
      </c>
      <c r="E80" s="55">
        <f t="shared" si="22"/>
        <v>4500</v>
      </c>
      <c r="F80" s="55">
        <f>Receipts!Y54</f>
        <v>10183</v>
      </c>
      <c r="G80" s="351">
        <f t="shared" si="23"/>
        <v>-5683</v>
      </c>
      <c r="H80" s="62">
        <v>0</v>
      </c>
      <c r="I80" s="62">
        <v>0</v>
      </c>
      <c r="J80" s="57">
        <f t="shared" si="24"/>
        <v>0</v>
      </c>
      <c r="K80" s="57">
        <f>[1]IGF!O65</f>
        <v>0</v>
      </c>
      <c r="L80" s="103">
        <f t="shared" si="25"/>
        <v>0</v>
      </c>
      <c r="O80" s="106"/>
    </row>
    <row r="81" ht="11.25" spans="1:12">
      <c r="A81" s="74"/>
      <c r="B81" s="75"/>
      <c r="C81" s="81"/>
      <c r="D81" s="81"/>
      <c r="E81" s="81"/>
      <c r="F81" s="81"/>
      <c r="G81" s="81"/>
      <c r="H81" s="62"/>
      <c r="I81" s="62"/>
      <c r="J81" s="62"/>
      <c r="K81" s="62"/>
      <c r="L81" s="62"/>
    </row>
    <row r="82" ht="11.25" spans="1:15">
      <c r="A82" s="83"/>
      <c r="B82" s="94" t="s">
        <v>909</v>
      </c>
      <c r="C82" s="83">
        <f t="shared" ref="C82:L82" si="26">SUM(C49:C81)</f>
        <v>1834706.01</v>
      </c>
      <c r="D82" s="83">
        <f t="shared" si="26"/>
        <v>0</v>
      </c>
      <c r="E82" s="83">
        <f t="shared" si="26"/>
        <v>1834706.01</v>
      </c>
      <c r="F82" s="83">
        <f t="shared" si="26"/>
        <v>2198912.1</v>
      </c>
      <c r="G82" s="352">
        <f t="shared" si="26"/>
        <v>-364206.09</v>
      </c>
      <c r="H82" s="83">
        <f t="shared" si="26"/>
        <v>1855185.37</v>
      </c>
      <c r="I82" s="110">
        <f t="shared" si="26"/>
        <v>-25070</v>
      </c>
      <c r="J82" s="83">
        <f t="shared" si="26"/>
        <v>1830115.37</v>
      </c>
      <c r="K82" s="83">
        <f t="shared" si="26"/>
        <v>1391330.6</v>
      </c>
      <c r="L82" s="83">
        <f t="shared" si="26"/>
        <v>438784.77</v>
      </c>
      <c r="O82" s="106"/>
    </row>
    <row r="83" spans="1:12">
      <c r="A83" s="74"/>
      <c r="B83" s="75"/>
      <c r="C83" s="81"/>
      <c r="D83" s="81"/>
      <c r="E83" s="81"/>
      <c r="F83" s="81"/>
      <c r="G83" s="81"/>
      <c r="H83" s="62"/>
      <c r="I83" s="62"/>
      <c r="J83" s="62"/>
      <c r="K83" s="62"/>
      <c r="L83" s="62"/>
    </row>
    <row r="84" spans="1:12">
      <c r="A84" s="39">
        <v>14230</v>
      </c>
      <c r="B84" s="40" t="s">
        <v>339</v>
      </c>
      <c r="C84" s="60"/>
      <c r="D84" s="60"/>
      <c r="E84" s="60"/>
      <c r="F84" s="60"/>
      <c r="G84" s="60"/>
      <c r="H84" s="62"/>
      <c r="I84" s="62"/>
      <c r="J84" s="62"/>
      <c r="K84" s="62"/>
      <c r="L84" s="62"/>
    </row>
    <row r="85" spans="1:15">
      <c r="A85" s="53">
        <v>1423001</v>
      </c>
      <c r="B85" s="54" t="s">
        <v>217</v>
      </c>
      <c r="C85" s="55">
        <f>'Budget-Rev'!G48</f>
        <v>1400000</v>
      </c>
      <c r="D85" s="55">
        <v>0</v>
      </c>
      <c r="E85" s="55">
        <f t="shared" ref="E85:E101" si="27">C85+D85</f>
        <v>1400000</v>
      </c>
      <c r="F85" s="55">
        <f>Receipts!Y55</f>
        <v>1931458.2</v>
      </c>
      <c r="G85" s="351">
        <f t="shared" ref="G85:G101" si="28">E85-F85</f>
        <v>-531458.2</v>
      </c>
      <c r="H85" s="62">
        <v>1000000</v>
      </c>
      <c r="I85" s="62">
        <v>400000</v>
      </c>
      <c r="J85" s="57">
        <f t="shared" ref="J85:J101" si="29">H85+I85</f>
        <v>1400000</v>
      </c>
      <c r="K85" s="57">
        <f>[1]IGF!O70</f>
        <v>1939994.12</v>
      </c>
      <c r="L85" s="103">
        <f t="shared" ref="L85:L101" si="30">J85-K85</f>
        <v>-539994.12</v>
      </c>
      <c r="O85" s="106"/>
    </row>
    <row r="86" spans="1:15">
      <c r="A86" s="53">
        <v>1423002</v>
      </c>
      <c r="B86" s="54" t="s">
        <v>342</v>
      </c>
      <c r="C86" s="55">
        <f>'Budget-Rev'!G49</f>
        <v>5500</v>
      </c>
      <c r="D86" s="55">
        <v>0</v>
      </c>
      <c r="E86" s="55">
        <f t="shared" si="27"/>
        <v>5500</v>
      </c>
      <c r="F86" s="55">
        <v>0</v>
      </c>
      <c r="G86" s="351">
        <f t="shared" si="28"/>
        <v>5500</v>
      </c>
      <c r="H86" s="62">
        <v>4500</v>
      </c>
      <c r="I86" s="62">
        <v>0</v>
      </c>
      <c r="J86" s="57">
        <f t="shared" si="29"/>
        <v>4500</v>
      </c>
      <c r="K86" s="57">
        <f>[1]IGF!O71</f>
        <v>0</v>
      </c>
      <c r="L86" s="103">
        <f t="shared" si="30"/>
        <v>4500</v>
      </c>
      <c r="O86" s="106"/>
    </row>
    <row r="87" spans="1:15">
      <c r="A87" s="53">
        <v>1423005</v>
      </c>
      <c r="B87" s="54" t="s">
        <v>910</v>
      </c>
      <c r="C87" s="55">
        <v>0</v>
      </c>
      <c r="D87" s="55">
        <v>0</v>
      </c>
      <c r="E87" s="55">
        <f t="shared" si="27"/>
        <v>0</v>
      </c>
      <c r="F87" s="55">
        <v>0</v>
      </c>
      <c r="G87" s="351">
        <f t="shared" si="28"/>
        <v>0</v>
      </c>
      <c r="H87" s="62">
        <v>12500</v>
      </c>
      <c r="I87" s="103">
        <v>-14500</v>
      </c>
      <c r="J87" s="57">
        <f t="shared" si="29"/>
        <v>-2000</v>
      </c>
      <c r="K87" s="57">
        <f>[1]IGF!O73</f>
        <v>0</v>
      </c>
      <c r="L87" s="103">
        <f t="shared" si="30"/>
        <v>-2000</v>
      </c>
      <c r="O87" s="106"/>
    </row>
    <row r="88" spans="1:15">
      <c r="A88" s="53">
        <v>1423011</v>
      </c>
      <c r="B88" s="54" t="s">
        <v>911</v>
      </c>
      <c r="C88" s="55">
        <f>'Budget-Rev'!G50</f>
        <v>70500</v>
      </c>
      <c r="D88" s="55">
        <v>0</v>
      </c>
      <c r="E88" s="55">
        <f t="shared" si="27"/>
        <v>70500</v>
      </c>
      <c r="F88" s="55">
        <f>Receipts!Y56</f>
        <v>77804</v>
      </c>
      <c r="G88" s="351">
        <f t="shared" si="28"/>
        <v>-7304</v>
      </c>
      <c r="H88" s="62">
        <v>60500</v>
      </c>
      <c r="I88" s="62">
        <v>0</v>
      </c>
      <c r="J88" s="57">
        <f t="shared" si="29"/>
        <v>60500</v>
      </c>
      <c r="K88" s="57">
        <f>[1]IGF!O75</f>
        <v>29830</v>
      </c>
      <c r="L88" s="103">
        <f t="shared" si="30"/>
        <v>30670</v>
      </c>
      <c r="O88" s="106"/>
    </row>
    <row r="89" spans="1:15">
      <c r="A89" s="53">
        <v>1423012</v>
      </c>
      <c r="B89" s="54" t="str">
        <f>'Budget-Rev'!D51</f>
        <v>Sanitary Facilities</v>
      </c>
      <c r="C89" s="55">
        <f>'Budget-Rev'!G51</f>
        <v>20000</v>
      </c>
      <c r="D89" s="55"/>
      <c r="E89" s="55">
        <f t="shared" si="27"/>
        <v>20000</v>
      </c>
      <c r="F89" s="55"/>
      <c r="G89" s="351">
        <f t="shared" si="28"/>
        <v>20000</v>
      </c>
      <c r="H89" s="62"/>
      <c r="I89" s="62"/>
      <c r="J89" s="57"/>
      <c r="K89" s="57"/>
      <c r="L89" s="103"/>
      <c r="O89" s="106"/>
    </row>
    <row r="90" spans="1:15">
      <c r="A90" s="53">
        <v>1423013</v>
      </c>
      <c r="B90" s="54" t="s">
        <v>912</v>
      </c>
      <c r="C90" s="55">
        <f>'Budget-Rev'!G52</f>
        <v>25000</v>
      </c>
      <c r="D90" s="55">
        <v>0</v>
      </c>
      <c r="E90" s="55">
        <f t="shared" si="27"/>
        <v>25000</v>
      </c>
      <c r="F90" s="55">
        <v>0</v>
      </c>
      <c r="G90" s="351">
        <f t="shared" si="28"/>
        <v>25000</v>
      </c>
      <c r="H90" s="62">
        <v>39000</v>
      </c>
      <c r="I90" s="62">
        <v>0</v>
      </c>
      <c r="J90" s="57">
        <f t="shared" si="29"/>
        <v>39000</v>
      </c>
      <c r="K90" s="57">
        <f>[1]IGF!O76</f>
        <v>0</v>
      </c>
      <c r="L90" s="103">
        <f t="shared" si="30"/>
        <v>39000</v>
      </c>
      <c r="O90" s="106"/>
    </row>
    <row r="91" spans="1:15">
      <c r="A91" s="53">
        <v>1423014</v>
      </c>
      <c r="B91" s="54" t="s">
        <v>913</v>
      </c>
      <c r="C91" s="55">
        <f>'Budget-Rev'!G53</f>
        <v>8000</v>
      </c>
      <c r="D91" s="55">
        <v>0</v>
      </c>
      <c r="E91" s="55">
        <f t="shared" si="27"/>
        <v>8000</v>
      </c>
      <c r="F91" s="55">
        <v>0</v>
      </c>
      <c r="G91" s="351">
        <f t="shared" si="28"/>
        <v>8000</v>
      </c>
      <c r="H91" s="62">
        <v>11000</v>
      </c>
      <c r="I91" s="103">
        <v>-10000</v>
      </c>
      <c r="J91" s="57">
        <f t="shared" si="29"/>
        <v>1000</v>
      </c>
      <c r="K91" s="57">
        <f>[1]IGF!O77</f>
        <v>3300</v>
      </c>
      <c r="L91" s="103">
        <f t="shared" si="30"/>
        <v>-2300</v>
      </c>
      <c r="O91" s="106"/>
    </row>
    <row r="92" spans="1:15">
      <c r="A92" s="53">
        <v>1423017</v>
      </c>
      <c r="B92" s="54" t="s">
        <v>914</v>
      </c>
      <c r="C92" s="55">
        <v>0</v>
      </c>
      <c r="D92" s="55">
        <v>0</v>
      </c>
      <c r="E92" s="55">
        <f t="shared" si="27"/>
        <v>0</v>
      </c>
      <c r="F92" s="55">
        <f>Receipts!Y57</f>
        <v>29972.5</v>
      </c>
      <c r="G92" s="351">
        <f t="shared" si="28"/>
        <v>-29972.5</v>
      </c>
      <c r="H92" s="62">
        <v>115000</v>
      </c>
      <c r="I92" s="103">
        <v>-95000</v>
      </c>
      <c r="J92" s="57">
        <f t="shared" si="29"/>
        <v>20000</v>
      </c>
      <c r="K92" s="57">
        <f>[1]IGF!O78</f>
        <v>19624</v>
      </c>
      <c r="L92" s="103">
        <f t="shared" si="30"/>
        <v>376</v>
      </c>
      <c r="O92" s="106"/>
    </row>
    <row r="93" spans="1:15">
      <c r="A93" s="53">
        <v>1423078</v>
      </c>
      <c r="B93" s="54" t="s">
        <v>915</v>
      </c>
      <c r="C93" s="55">
        <f>'Budget-Rev'!G54</f>
        <v>250000</v>
      </c>
      <c r="D93" s="55">
        <v>0</v>
      </c>
      <c r="E93" s="55">
        <f t="shared" si="27"/>
        <v>250000</v>
      </c>
      <c r="F93" s="55">
        <f>Receipts!Y59</f>
        <v>737418.67</v>
      </c>
      <c r="G93" s="351">
        <f t="shared" si="28"/>
        <v>-487418.67</v>
      </c>
      <c r="H93" s="62">
        <v>180000</v>
      </c>
      <c r="I93" s="62">
        <v>0</v>
      </c>
      <c r="J93" s="57">
        <f t="shared" si="29"/>
        <v>180000</v>
      </c>
      <c r="K93" s="57">
        <f>[1]IGF!O79</f>
        <v>274436</v>
      </c>
      <c r="L93" s="103">
        <f t="shared" si="30"/>
        <v>-94436</v>
      </c>
      <c r="O93" s="106"/>
    </row>
    <row r="94" spans="1:15">
      <c r="A94" s="53">
        <v>1423099</v>
      </c>
      <c r="B94" s="54" t="s">
        <v>916</v>
      </c>
      <c r="C94" s="55">
        <v>0</v>
      </c>
      <c r="D94" s="55">
        <v>0</v>
      </c>
      <c r="E94" s="55">
        <f t="shared" si="27"/>
        <v>0</v>
      </c>
      <c r="F94" s="55">
        <v>0</v>
      </c>
      <c r="G94" s="351">
        <f t="shared" si="28"/>
        <v>0</v>
      </c>
      <c r="H94" s="62">
        <v>0</v>
      </c>
      <c r="I94" s="62">
        <v>0</v>
      </c>
      <c r="J94" s="57">
        <f t="shared" si="29"/>
        <v>0</v>
      </c>
      <c r="K94" s="57">
        <f>[1]IGF!O80</f>
        <v>500</v>
      </c>
      <c r="L94" s="103">
        <f t="shared" si="30"/>
        <v>-500</v>
      </c>
      <c r="O94" s="106"/>
    </row>
    <row r="95" spans="1:15">
      <c r="A95" s="53">
        <v>1423281</v>
      </c>
      <c r="B95" s="54" t="s">
        <v>354</v>
      </c>
      <c r="C95" s="55">
        <f>'Budget-Rev'!G55</f>
        <v>50000</v>
      </c>
      <c r="D95" s="55">
        <v>0</v>
      </c>
      <c r="E95" s="55">
        <f t="shared" si="27"/>
        <v>50000</v>
      </c>
      <c r="F95" s="55">
        <f>Receipts!Y60</f>
        <v>190160</v>
      </c>
      <c r="G95" s="351">
        <f t="shared" si="28"/>
        <v>-140160</v>
      </c>
      <c r="H95" s="62">
        <v>100000</v>
      </c>
      <c r="I95" s="103">
        <v>-50000</v>
      </c>
      <c r="J95" s="57">
        <f t="shared" si="29"/>
        <v>50000</v>
      </c>
      <c r="K95" s="57">
        <f>[1]IGF!O81</f>
        <v>44270</v>
      </c>
      <c r="L95" s="103">
        <f t="shared" si="30"/>
        <v>5730</v>
      </c>
      <c r="O95" s="106"/>
    </row>
    <row r="96" spans="1:15">
      <c r="A96" s="119" t="str">
        <f>'Budget-Rev'!E56</f>
        <v>1423408</v>
      </c>
      <c r="B96" s="54" t="str">
        <f>'Budget-Rev'!D56</f>
        <v>Promotional Fee</v>
      </c>
      <c r="C96" s="55">
        <f>'Budget-Rev'!G56</f>
        <v>200000</v>
      </c>
      <c r="D96" s="55">
        <v>0</v>
      </c>
      <c r="E96" s="55">
        <f t="shared" si="27"/>
        <v>200000</v>
      </c>
      <c r="F96" s="55">
        <v>0</v>
      </c>
      <c r="G96" s="351">
        <f t="shared" si="28"/>
        <v>200000</v>
      </c>
      <c r="H96" s="62"/>
      <c r="I96" s="103"/>
      <c r="J96" s="57"/>
      <c r="K96" s="57"/>
      <c r="L96" s="103"/>
      <c r="O96" s="106"/>
    </row>
    <row r="97" spans="1:15">
      <c r="A97" s="53">
        <v>1423423</v>
      </c>
      <c r="B97" s="54" t="s">
        <v>917</v>
      </c>
      <c r="C97" s="55">
        <v>0</v>
      </c>
      <c r="D97" s="55">
        <v>0</v>
      </c>
      <c r="E97" s="55">
        <f t="shared" si="27"/>
        <v>0</v>
      </c>
      <c r="F97" s="55">
        <v>0</v>
      </c>
      <c r="G97" s="351">
        <f t="shared" si="28"/>
        <v>0</v>
      </c>
      <c r="H97" s="62">
        <v>35000</v>
      </c>
      <c r="I97" s="103">
        <v>-35000</v>
      </c>
      <c r="J97" s="57">
        <f t="shared" si="29"/>
        <v>0</v>
      </c>
      <c r="K97" s="57">
        <f>[1]IGF!O82</f>
        <v>0</v>
      </c>
      <c r="L97" s="103">
        <f t="shared" si="30"/>
        <v>0</v>
      </c>
      <c r="O97" s="106"/>
    </row>
    <row r="98" spans="1:15">
      <c r="A98" s="119" t="str">
        <f>'Budget-Rev'!E57</f>
        <v>1423490</v>
      </c>
      <c r="B98" s="54" t="str">
        <f>'Budget-Rev'!D57</f>
        <v>Sanitation Charges</v>
      </c>
      <c r="C98" s="55">
        <f>'Budget-Rev'!G57</f>
        <v>2000</v>
      </c>
      <c r="D98" s="55">
        <v>0</v>
      </c>
      <c r="E98" s="55">
        <f t="shared" si="27"/>
        <v>2000</v>
      </c>
      <c r="F98" s="55">
        <v>0</v>
      </c>
      <c r="G98" s="351">
        <f t="shared" si="28"/>
        <v>2000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O98" s="106"/>
    </row>
    <row r="99" spans="1:15">
      <c r="A99" s="53">
        <v>1423506</v>
      </c>
      <c r="B99" s="54" t="s">
        <v>918</v>
      </c>
      <c r="C99" s="55">
        <f>'Budget-Rev'!G59</f>
        <v>27000</v>
      </c>
      <c r="D99" s="55">
        <v>0</v>
      </c>
      <c r="E99" s="55">
        <f t="shared" si="27"/>
        <v>27000</v>
      </c>
      <c r="F99" s="55">
        <f>Receipts!Y61</f>
        <v>6093</v>
      </c>
      <c r="G99" s="351">
        <f t="shared" si="28"/>
        <v>20907</v>
      </c>
      <c r="H99" s="62">
        <v>0</v>
      </c>
      <c r="I99" s="62">
        <v>0</v>
      </c>
      <c r="J99" s="57">
        <f t="shared" si="29"/>
        <v>0</v>
      </c>
      <c r="K99" s="57">
        <f>[1]IGF!O83</f>
        <v>9849</v>
      </c>
      <c r="L99" s="103">
        <f t="shared" si="30"/>
        <v>-9849</v>
      </c>
      <c r="O99" s="106"/>
    </row>
    <row r="100" spans="1:15">
      <c r="A100" s="53">
        <v>1423517</v>
      </c>
      <c r="B100" s="54" t="s">
        <v>919</v>
      </c>
      <c r="C100" s="55">
        <v>0</v>
      </c>
      <c r="D100" s="55">
        <v>0</v>
      </c>
      <c r="E100" s="55">
        <f t="shared" si="27"/>
        <v>0</v>
      </c>
      <c r="F100" s="55">
        <f>Receipts!Y62</f>
        <v>171614.25</v>
      </c>
      <c r="G100" s="351">
        <f t="shared" si="28"/>
        <v>-171614.25</v>
      </c>
      <c r="H100" s="62">
        <v>303000</v>
      </c>
      <c r="I100" s="103">
        <v>-13000</v>
      </c>
      <c r="J100" s="57">
        <f t="shared" si="29"/>
        <v>290000</v>
      </c>
      <c r="K100" s="57">
        <f>[1]IGF!O84</f>
        <v>112208</v>
      </c>
      <c r="L100" s="103">
        <f t="shared" si="30"/>
        <v>177792</v>
      </c>
      <c r="O100" s="106"/>
    </row>
    <row r="101" spans="1:15">
      <c r="A101" s="53">
        <v>1423527</v>
      </c>
      <c r="B101" s="54" t="s">
        <v>359</v>
      </c>
      <c r="C101" s="55">
        <f>'Budget-Rev'!G58</f>
        <v>17002.38</v>
      </c>
      <c r="D101" s="55">
        <v>0</v>
      </c>
      <c r="E101" s="55">
        <f t="shared" si="27"/>
        <v>17002.38</v>
      </c>
      <c r="F101" s="55">
        <f>Receipts!Y63</f>
        <v>3500</v>
      </c>
      <c r="G101" s="351">
        <f t="shared" si="28"/>
        <v>13502.38</v>
      </c>
      <c r="H101" s="62">
        <v>15002.38</v>
      </c>
      <c r="I101" s="62">
        <v>0</v>
      </c>
      <c r="J101" s="57">
        <f t="shared" si="29"/>
        <v>15002.38</v>
      </c>
      <c r="K101" s="57">
        <f>[1]IGF!O85</f>
        <v>1200</v>
      </c>
      <c r="L101" s="103">
        <f t="shared" si="30"/>
        <v>13802.38</v>
      </c>
      <c r="O101" s="106"/>
    </row>
    <row r="102" ht="11.25" spans="1:12">
      <c r="A102" s="74"/>
      <c r="B102" s="75"/>
      <c r="C102" s="81"/>
      <c r="D102" s="81"/>
      <c r="E102" s="81"/>
      <c r="F102" s="81"/>
      <c r="G102" s="81"/>
      <c r="H102" s="62"/>
      <c r="I102" s="62"/>
      <c r="J102" s="62"/>
      <c r="K102" s="62"/>
      <c r="L102" s="62"/>
    </row>
    <row r="103" ht="11.25" spans="1:15">
      <c r="A103" s="83"/>
      <c r="B103" s="94" t="s">
        <v>920</v>
      </c>
      <c r="C103" s="83">
        <f t="shared" ref="C103:L103" si="31">SUM(C85:C102)</f>
        <v>2075002.38</v>
      </c>
      <c r="D103" s="83">
        <f t="shared" si="31"/>
        <v>0</v>
      </c>
      <c r="E103" s="83">
        <f t="shared" si="31"/>
        <v>2075002.38</v>
      </c>
      <c r="F103" s="83">
        <f t="shared" si="31"/>
        <v>3148020.62</v>
      </c>
      <c r="G103" s="352">
        <f t="shared" si="31"/>
        <v>-1073018.24</v>
      </c>
      <c r="H103" s="83">
        <f t="shared" si="31"/>
        <v>1875502.38</v>
      </c>
      <c r="I103" s="83">
        <f t="shared" si="31"/>
        <v>182500</v>
      </c>
      <c r="J103" s="83">
        <f t="shared" si="31"/>
        <v>2058002.38</v>
      </c>
      <c r="K103" s="83">
        <f t="shared" si="31"/>
        <v>2435211.12</v>
      </c>
      <c r="L103" s="110">
        <f t="shared" si="31"/>
        <v>-377208.74</v>
      </c>
      <c r="O103" s="106">
        <f>SUM(O85:O102)</f>
        <v>0</v>
      </c>
    </row>
    <row r="104" spans="1:12">
      <c r="A104" s="74"/>
      <c r="B104" s="75"/>
      <c r="C104" s="81"/>
      <c r="D104" s="81"/>
      <c r="E104" s="81"/>
      <c r="F104" s="81"/>
      <c r="G104" s="81"/>
      <c r="H104" s="62"/>
      <c r="I104" s="62"/>
      <c r="J104" s="62"/>
      <c r="K104" s="62"/>
      <c r="L104" s="62"/>
    </row>
    <row r="105" ht="11.25" spans="1:12">
      <c r="A105" s="96"/>
      <c r="B105" s="97" t="s">
        <v>921</v>
      </c>
      <c r="C105" s="98">
        <f t="shared" ref="C105:L105" si="32">C103+C82</f>
        <v>3909708.39</v>
      </c>
      <c r="D105" s="98">
        <f t="shared" si="32"/>
        <v>0</v>
      </c>
      <c r="E105" s="98">
        <f t="shared" si="32"/>
        <v>3909708.39</v>
      </c>
      <c r="F105" s="98">
        <f t="shared" si="32"/>
        <v>5346932.72</v>
      </c>
      <c r="G105" s="98">
        <f t="shared" si="32"/>
        <v>-1437224.33</v>
      </c>
      <c r="H105" s="98">
        <f t="shared" si="32"/>
        <v>3730687.75</v>
      </c>
      <c r="I105" s="98">
        <f t="shared" si="32"/>
        <v>157430</v>
      </c>
      <c r="J105" s="98">
        <f t="shared" si="32"/>
        <v>3888117.75</v>
      </c>
      <c r="K105" s="98">
        <f t="shared" si="32"/>
        <v>3826541.72</v>
      </c>
      <c r="L105" s="98">
        <f t="shared" si="32"/>
        <v>61576.03</v>
      </c>
    </row>
    <row r="106" ht="11.25" spans="1:12">
      <c r="A106" s="89"/>
      <c r="B106" s="90"/>
      <c r="C106" s="91"/>
      <c r="D106" s="91"/>
      <c r="E106" s="91"/>
      <c r="F106" s="91"/>
      <c r="G106" s="91"/>
      <c r="H106" s="93"/>
      <c r="I106" s="93"/>
      <c r="J106" s="93"/>
      <c r="K106" s="93"/>
      <c r="L106" s="93"/>
    </row>
    <row r="107" spans="1:12">
      <c r="A107" s="58">
        <v>14300</v>
      </c>
      <c r="B107" s="59" t="s">
        <v>363</v>
      </c>
      <c r="C107" s="60"/>
      <c r="D107" s="60"/>
      <c r="E107" s="60"/>
      <c r="F107" s="60"/>
      <c r="G107" s="60"/>
      <c r="H107" s="62"/>
      <c r="I107" s="62"/>
      <c r="J107" s="62"/>
      <c r="K107" s="62"/>
      <c r="L107" s="62"/>
    </row>
    <row r="108" spans="1:15">
      <c r="A108" s="74">
        <v>1430006</v>
      </c>
      <c r="B108" s="75" t="s">
        <v>922</v>
      </c>
      <c r="C108" s="55">
        <v>0</v>
      </c>
      <c r="D108" s="55">
        <v>0</v>
      </c>
      <c r="E108" s="55">
        <f t="shared" ref="E108:E112" si="33">C108+D108</f>
        <v>0</v>
      </c>
      <c r="F108" s="55">
        <f>Receipts!Y65</f>
        <v>94023.37</v>
      </c>
      <c r="G108" s="351">
        <f t="shared" ref="G108:G112" si="34">E108-F108</f>
        <v>-94023.37</v>
      </c>
      <c r="H108" s="62">
        <v>0</v>
      </c>
      <c r="I108" s="62">
        <v>0</v>
      </c>
      <c r="J108" s="57">
        <f t="shared" ref="J108:J112" si="35">H108+I108</f>
        <v>0</v>
      </c>
      <c r="K108" s="57">
        <f>[1]IGF!O91</f>
        <v>62960.95</v>
      </c>
      <c r="L108" s="103">
        <f t="shared" ref="L108:L112" si="36">J108-K108</f>
        <v>-62960.95</v>
      </c>
      <c r="O108" s="106"/>
    </row>
    <row r="109" spans="1:15">
      <c r="A109" s="74">
        <v>1430006</v>
      </c>
      <c r="B109" s="75" t="s">
        <v>923</v>
      </c>
      <c r="C109" s="55">
        <f>'Budget-Rev'!G60</f>
        <v>5500</v>
      </c>
      <c r="D109" s="55">
        <v>0</v>
      </c>
      <c r="E109" s="55">
        <f t="shared" si="33"/>
        <v>5500</v>
      </c>
      <c r="F109" s="55">
        <f>Receipts!Y66</f>
        <v>618</v>
      </c>
      <c r="G109" s="351">
        <f t="shared" si="34"/>
        <v>4882</v>
      </c>
      <c r="H109" s="62">
        <v>0</v>
      </c>
      <c r="I109" s="103">
        <v>0</v>
      </c>
      <c r="J109" s="57">
        <f t="shared" si="35"/>
        <v>0</v>
      </c>
      <c r="K109" s="57">
        <f>[1]IGF!O92</f>
        <v>1454</v>
      </c>
      <c r="L109" s="103">
        <f t="shared" si="36"/>
        <v>-1454</v>
      </c>
      <c r="O109" s="106"/>
    </row>
    <row r="110" spans="1:15">
      <c r="A110" s="74">
        <v>1430007</v>
      </c>
      <c r="B110" s="75" t="s">
        <v>924</v>
      </c>
      <c r="C110" s="55">
        <f>'Budget-Rev'!G61</f>
        <v>364500</v>
      </c>
      <c r="D110" s="55">
        <v>0</v>
      </c>
      <c r="E110" s="55">
        <f t="shared" si="33"/>
        <v>364500</v>
      </c>
      <c r="F110" s="55">
        <f>Receipts!Y67</f>
        <v>536621.8</v>
      </c>
      <c r="G110" s="351">
        <f t="shared" si="34"/>
        <v>-172121.8</v>
      </c>
      <c r="H110" s="62">
        <v>430000</v>
      </c>
      <c r="I110" s="103">
        <v>-10000</v>
      </c>
      <c r="J110" s="57">
        <f t="shared" si="35"/>
        <v>420000</v>
      </c>
      <c r="K110" s="57">
        <f>[1]IGF!O93</f>
        <v>439848</v>
      </c>
      <c r="L110" s="103">
        <f t="shared" si="36"/>
        <v>-19848</v>
      </c>
      <c r="O110" s="106"/>
    </row>
    <row r="111" spans="1:15">
      <c r="A111" s="74">
        <v>1430010</v>
      </c>
      <c r="B111" s="75" t="s">
        <v>925</v>
      </c>
      <c r="C111" s="55">
        <f>'Budget-Rev'!G62</f>
        <v>41500</v>
      </c>
      <c r="D111" s="55">
        <v>0</v>
      </c>
      <c r="E111" s="55">
        <f t="shared" si="33"/>
        <v>41500</v>
      </c>
      <c r="F111" s="55">
        <f>Receipts!Y68+Receipts!Y72</f>
        <v>11900</v>
      </c>
      <c r="G111" s="351">
        <f t="shared" si="34"/>
        <v>29600</v>
      </c>
      <c r="H111" s="62">
        <v>0</v>
      </c>
      <c r="I111" s="62">
        <v>0</v>
      </c>
      <c r="J111" s="57">
        <f t="shared" si="35"/>
        <v>0</v>
      </c>
      <c r="K111" s="57">
        <f>[1]IGF!O94</f>
        <v>12900</v>
      </c>
      <c r="L111" s="103">
        <f t="shared" si="36"/>
        <v>-12900</v>
      </c>
      <c r="O111" s="106"/>
    </row>
    <row r="112" spans="1:15">
      <c r="A112" s="74">
        <v>1430016</v>
      </c>
      <c r="B112" s="75" t="s">
        <v>926</v>
      </c>
      <c r="C112" s="55">
        <f>'Budget-Rev'!G63</f>
        <v>8500</v>
      </c>
      <c r="D112" s="55">
        <v>0</v>
      </c>
      <c r="E112" s="55">
        <f t="shared" si="33"/>
        <v>8500</v>
      </c>
      <c r="F112" s="55">
        <f>Receipts!Y69</f>
        <v>28584.16</v>
      </c>
      <c r="G112" s="351">
        <f t="shared" si="34"/>
        <v>-20084.16</v>
      </c>
      <c r="H112" s="62">
        <v>0</v>
      </c>
      <c r="I112" s="62">
        <v>0</v>
      </c>
      <c r="J112" s="57">
        <f t="shared" si="35"/>
        <v>0</v>
      </c>
      <c r="K112" s="57">
        <f>[1]IGF!O95</f>
        <v>6172</v>
      </c>
      <c r="L112" s="103">
        <f t="shared" si="36"/>
        <v>-6172</v>
      </c>
      <c r="O112" s="106"/>
    </row>
    <row r="113" spans="1:12">
      <c r="A113" s="74"/>
      <c r="B113" s="75"/>
      <c r="C113" s="81"/>
      <c r="D113" s="81"/>
      <c r="E113" s="81"/>
      <c r="F113" s="81"/>
      <c r="G113" s="81"/>
      <c r="H113" s="62"/>
      <c r="I113" s="62"/>
      <c r="J113" s="62"/>
      <c r="K113" s="62"/>
      <c r="L113" s="62"/>
    </row>
    <row r="114" ht="11.25" spans="1:12">
      <c r="A114" s="96"/>
      <c r="B114" s="97" t="s">
        <v>927</v>
      </c>
      <c r="C114" s="120">
        <f t="shared" ref="C114:L114" si="37">SUM(C108:C113)</f>
        <v>420000</v>
      </c>
      <c r="D114" s="120">
        <f t="shared" si="37"/>
        <v>0</v>
      </c>
      <c r="E114" s="120">
        <f t="shared" si="37"/>
        <v>420000</v>
      </c>
      <c r="F114" s="120">
        <f t="shared" si="37"/>
        <v>671747.33</v>
      </c>
      <c r="G114" s="353">
        <f t="shared" si="37"/>
        <v>-251747.33</v>
      </c>
      <c r="H114" s="98">
        <f t="shared" si="37"/>
        <v>430000</v>
      </c>
      <c r="I114" s="113">
        <f t="shared" si="37"/>
        <v>-10000</v>
      </c>
      <c r="J114" s="98">
        <f t="shared" si="37"/>
        <v>420000</v>
      </c>
      <c r="K114" s="98">
        <f t="shared" si="37"/>
        <v>523334.95</v>
      </c>
      <c r="L114" s="113">
        <f t="shared" si="37"/>
        <v>-103334.95</v>
      </c>
    </row>
    <row r="115" ht="11.25" spans="1:12">
      <c r="A115" s="74"/>
      <c r="B115" s="75"/>
      <c r="C115" s="81"/>
      <c r="D115" s="81"/>
      <c r="E115" s="81"/>
      <c r="F115" s="81"/>
      <c r="G115" s="81"/>
      <c r="H115" s="62"/>
      <c r="I115" s="93"/>
      <c r="J115" s="62"/>
      <c r="K115" s="62"/>
      <c r="L115" s="93"/>
    </row>
    <row r="116" spans="1:12">
      <c r="A116" s="39">
        <v>14300</v>
      </c>
      <c r="B116" s="59" t="s">
        <v>433</v>
      </c>
      <c r="C116" s="60"/>
      <c r="D116" s="60"/>
      <c r="E116" s="60"/>
      <c r="F116" s="60"/>
      <c r="G116" s="60"/>
      <c r="H116" s="62"/>
      <c r="I116" s="62"/>
      <c r="J116" s="62"/>
      <c r="K116" s="62"/>
      <c r="L116" s="62"/>
    </row>
    <row r="117" spans="1:12">
      <c r="A117" s="74">
        <v>1430004</v>
      </c>
      <c r="B117" s="75" t="s">
        <v>922</v>
      </c>
      <c r="C117" s="55">
        <f>'Budget-Rev'!G68</f>
        <v>-24032.6099999994</v>
      </c>
      <c r="D117" s="55">
        <v>0</v>
      </c>
      <c r="E117" s="55">
        <f t="shared" ref="E117" si="38">C117+D117</f>
        <v>-24032.6099999994</v>
      </c>
      <c r="F117" s="55">
        <f>Receipts!Y64</f>
        <v>1312.84</v>
      </c>
      <c r="G117" s="55">
        <f t="shared" ref="G117" si="39">E117-F117</f>
        <v>-25345.4499999994</v>
      </c>
      <c r="H117" s="62">
        <v>0</v>
      </c>
      <c r="I117" s="62">
        <v>0</v>
      </c>
      <c r="J117" s="57">
        <f t="shared" ref="J117" si="40">H117+I117</f>
        <v>0</v>
      </c>
      <c r="K117" s="57">
        <f>[1]IGF!O100</f>
        <v>54082.21</v>
      </c>
      <c r="L117" s="139">
        <f t="shared" ref="L117" si="41">J117-K117</f>
        <v>-54082.21</v>
      </c>
    </row>
    <row r="118" spans="1:12">
      <c r="A118" s="74"/>
      <c r="B118" s="75"/>
      <c r="C118" s="81"/>
      <c r="D118" s="81"/>
      <c r="E118" s="81"/>
      <c r="F118" s="81"/>
      <c r="G118" s="81"/>
      <c r="H118" s="62"/>
      <c r="I118" s="62"/>
      <c r="J118" s="62"/>
      <c r="K118" s="62"/>
      <c r="L118" s="62"/>
    </row>
    <row r="119" s="26" customFormat="1" ht="11.25" spans="1:13">
      <c r="A119" s="96"/>
      <c r="B119" s="97" t="s">
        <v>928</v>
      </c>
      <c r="C119" s="98">
        <f>SUM(C117:C118)</f>
        <v>-24032.6099999994</v>
      </c>
      <c r="D119" s="98">
        <f t="shared" ref="D119:H119" si="42">SUM(D117:D118)</f>
        <v>0</v>
      </c>
      <c r="E119" s="98">
        <f t="shared" si="42"/>
        <v>-24032.6099999994</v>
      </c>
      <c r="F119" s="98">
        <f t="shared" si="42"/>
        <v>1312.84</v>
      </c>
      <c r="G119" s="98">
        <f t="shared" si="42"/>
        <v>-25345.4499999994</v>
      </c>
      <c r="H119" s="98">
        <f t="shared" si="42"/>
        <v>0</v>
      </c>
      <c r="I119" s="98">
        <f t="shared" ref="I119:L119" si="43">SUM(I117:I118)</f>
        <v>0</v>
      </c>
      <c r="J119" s="98">
        <f t="shared" si="43"/>
        <v>0</v>
      </c>
      <c r="K119" s="98">
        <f t="shared" si="43"/>
        <v>54082.21</v>
      </c>
      <c r="L119" s="113">
        <f t="shared" si="43"/>
        <v>-54082.21</v>
      </c>
      <c r="M119" s="101"/>
    </row>
    <row r="120" ht="12" spans="1:12">
      <c r="A120" s="89"/>
      <c r="B120" s="90"/>
      <c r="C120" s="91"/>
      <c r="D120" s="91"/>
      <c r="E120" s="91"/>
      <c r="F120" s="91"/>
      <c r="G120" s="91"/>
      <c r="H120" s="93"/>
      <c r="I120" s="93"/>
      <c r="J120" s="93"/>
      <c r="K120" s="93"/>
      <c r="L120" s="93"/>
    </row>
    <row r="121" s="26" customFormat="1" ht="11.25" spans="1:14">
      <c r="A121" s="122"/>
      <c r="B121" s="123" t="s">
        <v>591</v>
      </c>
      <c r="C121" s="124">
        <f t="shared" ref="C121:L121" si="44">C119+C114+C105+C45</f>
        <v>6666697.7</v>
      </c>
      <c r="D121" s="124">
        <f t="shared" si="44"/>
        <v>0</v>
      </c>
      <c r="E121" s="124">
        <f t="shared" si="44"/>
        <v>6666697.7</v>
      </c>
      <c r="F121" s="124">
        <f t="shared" si="44"/>
        <v>7848114.72</v>
      </c>
      <c r="G121" s="124">
        <f t="shared" si="44"/>
        <v>-1181417.02</v>
      </c>
      <c r="H121" s="124">
        <f t="shared" si="44"/>
        <v>6266842.31</v>
      </c>
      <c r="I121" s="124">
        <f t="shared" si="44"/>
        <v>409247.442</v>
      </c>
      <c r="J121" s="124">
        <f t="shared" si="44"/>
        <v>6676089.752</v>
      </c>
      <c r="K121" s="124">
        <f t="shared" si="44"/>
        <v>6994001.38</v>
      </c>
      <c r="L121" s="140">
        <f t="shared" si="44"/>
        <v>-317911.628</v>
      </c>
      <c r="M121" s="101"/>
      <c r="N121" s="141"/>
    </row>
    <row r="122" ht="11.25" spans="1:12">
      <c r="A122" s="126"/>
      <c r="B122" s="127"/>
      <c r="C122" s="128"/>
      <c r="D122" s="128"/>
      <c r="E122" s="128"/>
      <c r="F122" s="128"/>
      <c r="G122" s="128"/>
      <c r="H122" s="131"/>
      <c r="I122" s="131"/>
      <c r="J122" s="131"/>
      <c r="K122" s="131"/>
      <c r="L122" s="131"/>
    </row>
    <row r="123" s="26" customFormat="1" ht="11.25" spans="1:13">
      <c r="A123" s="63"/>
      <c r="B123" s="64" t="s">
        <v>434</v>
      </c>
      <c r="C123" s="67">
        <f t="shared" ref="C123:L123" si="45">C121+C19</f>
        <v>102995215.78</v>
      </c>
      <c r="D123" s="67">
        <f t="shared" si="45"/>
        <v>0</v>
      </c>
      <c r="E123" s="67">
        <f t="shared" si="45"/>
        <v>102995215.78</v>
      </c>
      <c r="F123" s="67">
        <f t="shared" si="45"/>
        <v>38407430.33</v>
      </c>
      <c r="G123" s="67">
        <f t="shared" si="45"/>
        <v>64587785.45</v>
      </c>
      <c r="H123" s="67">
        <f t="shared" si="45"/>
        <v>145786974.59</v>
      </c>
      <c r="I123" s="67">
        <f t="shared" si="45"/>
        <v>68816626.042</v>
      </c>
      <c r="J123" s="67">
        <f t="shared" si="45"/>
        <v>214603600.632</v>
      </c>
      <c r="K123" s="67">
        <f t="shared" si="45"/>
        <v>73399841.34</v>
      </c>
      <c r="L123" s="67">
        <f t="shared" si="45"/>
        <v>141203759.292</v>
      </c>
      <c r="M123" s="101"/>
    </row>
    <row r="124" spans="1:12">
      <c r="A124" s="133"/>
      <c r="B124" s="134"/>
      <c r="C124" s="135"/>
      <c r="D124" s="135"/>
      <c r="E124" s="135"/>
      <c r="F124" s="169">
        <f>F123-Receipts!Y76</f>
        <v>0</v>
      </c>
      <c r="G124" s="135"/>
      <c r="H124" s="138">
        <f>H123-145786974.59</f>
        <v>0</v>
      </c>
      <c r="I124" s="138"/>
      <c r="J124" s="138"/>
      <c r="K124" s="138"/>
      <c r="L124" s="138"/>
    </row>
    <row r="125" s="26" customFormat="1" spans="1:13">
      <c r="A125" s="39" t="s">
        <v>112</v>
      </c>
      <c r="B125" s="40" t="s">
        <v>929</v>
      </c>
      <c r="C125" s="50"/>
      <c r="D125" s="50"/>
      <c r="E125" s="50"/>
      <c r="F125" s="50"/>
      <c r="G125" s="50"/>
      <c r="H125" s="49"/>
      <c r="I125" s="49"/>
      <c r="J125" s="49"/>
      <c r="K125" s="49"/>
      <c r="L125" s="49"/>
      <c r="M125" s="101"/>
    </row>
    <row r="126" spans="1:12">
      <c r="A126" s="39">
        <v>21110</v>
      </c>
      <c r="B126" s="40" t="s">
        <v>930</v>
      </c>
      <c r="C126" s="50"/>
      <c r="D126" s="50"/>
      <c r="E126" s="50"/>
      <c r="F126" s="50"/>
      <c r="G126" s="50"/>
      <c r="H126" s="57"/>
      <c r="I126" s="57"/>
      <c r="J126" s="57"/>
      <c r="K126" s="57"/>
      <c r="L126" s="57"/>
    </row>
    <row r="127" spans="1:12">
      <c r="A127" s="39"/>
      <c r="B127" s="40" t="s">
        <v>439</v>
      </c>
      <c r="C127" s="50"/>
      <c r="D127" s="50"/>
      <c r="E127" s="50"/>
      <c r="F127" s="50"/>
      <c r="G127" s="50"/>
      <c r="H127" s="57"/>
      <c r="I127" s="57"/>
      <c r="J127" s="57"/>
      <c r="K127" s="57"/>
      <c r="L127" s="57"/>
    </row>
    <row r="128" spans="1:12">
      <c r="A128" s="74">
        <v>2111001</v>
      </c>
      <c r="B128" s="75" t="s">
        <v>439</v>
      </c>
      <c r="C128" s="55">
        <f>'Budget-Exp'!N15</f>
        <v>13000342</v>
      </c>
      <c r="D128" s="55">
        <v>0</v>
      </c>
      <c r="E128" s="55">
        <f t="shared" ref="E128" si="46">C128+D128</f>
        <v>13000342</v>
      </c>
      <c r="F128" s="55">
        <f>Payments!Z3</f>
        <v>13830897.71</v>
      </c>
      <c r="G128" s="55">
        <f t="shared" ref="G128" si="47">E128-F128</f>
        <v>-830555.710000001</v>
      </c>
      <c r="H128" s="62">
        <v>6334012</v>
      </c>
      <c r="I128" s="62">
        <v>6334012</v>
      </c>
      <c r="J128" s="62">
        <f>H128+I128</f>
        <v>12668024</v>
      </c>
      <c r="K128" s="62">
        <f>[1]Payments_Gra!C234</f>
        <v>12894581.62</v>
      </c>
      <c r="L128" s="139">
        <f>J128-K128</f>
        <v>-226557.619999999</v>
      </c>
    </row>
    <row r="129" s="26" customFormat="1" spans="1:13">
      <c r="A129" s="142"/>
      <c r="B129" s="143" t="s">
        <v>931</v>
      </c>
      <c r="C129" s="144">
        <f>SUM(C128)</f>
        <v>13000342</v>
      </c>
      <c r="D129" s="144">
        <f t="shared" ref="D129:H129" si="48">SUM(D128)</f>
        <v>0</v>
      </c>
      <c r="E129" s="144">
        <f t="shared" si="48"/>
        <v>13000342</v>
      </c>
      <c r="F129" s="144">
        <f t="shared" si="48"/>
        <v>13830897.71</v>
      </c>
      <c r="G129" s="144">
        <f t="shared" si="48"/>
        <v>-830555.710000001</v>
      </c>
      <c r="H129" s="144">
        <f t="shared" si="48"/>
        <v>6334012</v>
      </c>
      <c r="I129" s="144">
        <f t="shared" ref="I129:L129" si="49">SUM(I128)</f>
        <v>6334012</v>
      </c>
      <c r="J129" s="144">
        <f t="shared" si="49"/>
        <v>12668024</v>
      </c>
      <c r="K129" s="144">
        <f t="shared" si="49"/>
        <v>12894581.62</v>
      </c>
      <c r="L129" s="170">
        <f t="shared" si="49"/>
        <v>-226557.619999999</v>
      </c>
      <c r="M129" s="101"/>
    </row>
    <row r="130" spans="1:12">
      <c r="A130" s="146"/>
      <c r="B130" s="147"/>
      <c r="C130" s="148"/>
      <c r="D130" s="148"/>
      <c r="E130" s="148"/>
      <c r="F130" s="148"/>
      <c r="G130" s="148"/>
      <c r="H130" s="150"/>
      <c r="I130" s="150"/>
      <c r="J130" s="150"/>
      <c r="K130" s="150"/>
      <c r="L130" s="150"/>
    </row>
    <row r="131" s="26" customFormat="1" spans="1:13">
      <c r="A131" s="39">
        <v>21111</v>
      </c>
      <c r="B131" s="40" t="s">
        <v>440</v>
      </c>
      <c r="C131" s="50"/>
      <c r="D131" s="50"/>
      <c r="E131" s="50"/>
      <c r="F131" s="50"/>
      <c r="G131" s="50"/>
      <c r="H131" s="49"/>
      <c r="I131" s="49"/>
      <c r="J131" s="49"/>
      <c r="K131" s="49"/>
      <c r="L131" s="49"/>
      <c r="M131" s="101"/>
    </row>
    <row r="132" spans="1:12">
      <c r="A132" s="53">
        <v>2111102</v>
      </c>
      <c r="B132" s="54" t="s">
        <v>932</v>
      </c>
      <c r="C132" s="55">
        <f>'Budget-Exp'!N17</f>
        <v>391724</v>
      </c>
      <c r="D132" s="55">
        <v>0</v>
      </c>
      <c r="E132" s="55">
        <f t="shared" ref="E132:E133" si="50">C132+D132</f>
        <v>391724</v>
      </c>
      <c r="F132" s="55">
        <f>Payments!Z4+Payments!Z40</f>
        <v>456727.24</v>
      </c>
      <c r="G132" s="55">
        <f t="shared" ref="G132:G133" si="51">E132-F132</f>
        <v>-65003.24</v>
      </c>
      <c r="H132" s="57">
        <v>335256</v>
      </c>
      <c r="I132" s="57">
        <v>0</v>
      </c>
      <c r="J132" s="62">
        <f>H132+I132</f>
        <v>335256</v>
      </c>
      <c r="K132" s="57">
        <f>[1]REPA_Payments!N10</f>
        <v>314703.18</v>
      </c>
      <c r="L132" s="103">
        <f>J132-K132</f>
        <v>20552.82</v>
      </c>
    </row>
    <row r="133" spans="1:12">
      <c r="A133" s="74">
        <v>2121004</v>
      </c>
      <c r="B133" s="75" t="s">
        <v>933</v>
      </c>
      <c r="C133" s="55">
        <v>0</v>
      </c>
      <c r="D133" s="55">
        <v>0</v>
      </c>
      <c r="E133" s="55">
        <f t="shared" si="50"/>
        <v>0</v>
      </c>
      <c r="F133" s="55">
        <v>0</v>
      </c>
      <c r="G133" s="55">
        <f t="shared" si="51"/>
        <v>0</v>
      </c>
      <c r="H133" s="57">
        <v>0</v>
      </c>
      <c r="I133" s="57">
        <v>95000</v>
      </c>
      <c r="J133" s="62">
        <f>H133+I133</f>
        <v>95000</v>
      </c>
      <c r="K133" s="57">
        <f>[1]REPA_Payments!N11</f>
        <v>95000</v>
      </c>
      <c r="L133" s="139">
        <f>J133-K133</f>
        <v>0</v>
      </c>
    </row>
    <row r="134" s="26" customFormat="1" spans="1:13">
      <c r="A134" s="142"/>
      <c r="B134" s="143" t="s">
        <v>934</v>
      </c>
      <c r="C134" s="144">
        <f>SUM(C132:C133)</f>
        <v>391724</v>
      </c>
      <c r="D134" s="144">
        <f t="shared" ref="D134:H134" si="52">SUM(D132:D133)</f>
        <v>0</v>
      </c>
      <c r="E134" s="144">
        <f t="shared" si="52"/>
        <v>391724</v>
      </c>
      <c r="F134" s="144">
        <f t="shared" si="52"/>
        <v>456727.24</v>
      </c>
      <c r="G134" s="144">
        <f t="shared" si="52"/>
        <v>-65003.24</v>
      </c>
      <c r="H134" s="144">
        <f t="shared" si="52"/>
        <v>335256</v>
      </c>
      <c r="I134" s="144">
        <f t="shared" ref="I134:L134" si="53">SUM(I132:I133)</f>
        <v>95000</v>
      </c>
      <c r="J134" s="144">
        <f t="shared" si="53"/>
        <v>430256</v>
      </c>
      <c r="K134" s="144">
        <f t="shared" si="53"/>
        <v>409703.18</v>
      </c>
      <c r="L134" s="170">
        <f t="shared" si="53"/>
        <v>20552.82</v>
      </c>
      <c r="M134" s="101"/>
    </row>
    <row r="135" spans="1:12">
      <c r="A135" s="133"/>
      <c r="B135" s="134"/>
      <c r="C135" s="135"/>
      <c r="D135" s="135"/>
      <c r="E135" s="135"/>
      <c r="F135" s="135"/>
      <c r="G135" s="135"/>
      <c r="H135" s="138"/>
      <c r="I135" s="138"/>
      <c r="J135" s="138"/>
      <c r="K135" s="138"/>
      <c r="L135" s="138"/>
    </row>
    <row r="136" s="26" customFormat="1" spans="1:13">
      <c r="A136" s="39">
        <v>21112</v>
      </c>
      <c r="B136" s="40" t="s">
        <v>122</v>
      </c>
      <c r="C136" s="50"/>
      <c r="D136" s="50"/>
      <c r="E136" s="50"/>
      <c r="F136" s="50"/>
      <c r="G136" s="50"/>
      <c r="H136" s="49"/>
      <c r="I136" s="49"/>
      <c r="J136" s="49"/>
      <c r="K136" s="49"/>
      <c r="L136" s="49"/>
      <c r="M136" s="101"/>
    </row>
    <row r="137" spans="1:12">
      <c r="A137" s="53">
        <v>2111238</v>
      </c>
      <c r="B137" s="54" t="s">
        <v>935</v>
      </c>
      <c r="C137" s="55">
        <f>'Budget-Exp'!N18</f>
        <v>6577</v>
      </c>
      <c r="D137" s="55">
        <v>0</v>
      </c>
      <c r="E137" s="55">
        <f t="shared" ref="E137:E139" si="54">C137+D137</f>
        <v>6577</v>
      </c>
      <c r="F137" s="55">
        <f>Payments!Z5</f>
        <v>2100</v>
      </c>
      <c r="G137" s="55">
        <f t="shared" ref="G137:G139" si="55">E137-F137</f>
        <v>4477</v>
      </c>
      <c r="H137" s="57">
        <v>6577</v>
      </c>
      <c r="I137" s="57">
        <v>0</v>
      </c>
      <c r="J137" s="62">
        <f>H137+I137</f>
        <v>6577</v>
      </c>
      <c r="K137" s="57">
        <f>[1]REPA_Payments!N15</f>
        <v>6900</v>
      </c>
      <c r="L137" s="103">
        <f>J137-K137</f>
        <v>-323</v>
      </c>
    </row>
    <row r="138" spans="1:12">
      <c r="A138" s="53">
        <v>2111243</v>
      </c>
      <c r="B138" s="54" t="s">
        <v>124</v>
      </c>
      <c r="C138" s="55">
        <f>'Budget-Exp'!N20</f>
        <v>86188</v>
      </c>
      <c r="D138" s="55">
        <v>0</v>
      </c>
      <c r="E138" s="55">
        <f t="shared" si="54"/>
        <v>86188</v>
      </c>
      <c r="F138" s="55">
        <f>Payments!Z6</f>
        <v>125690.16</v>
      </c>
      <c r="G138" s="55">
        <f t="shared" si="55"/>
        <v>-39502.16</v>
      </c>
      <c r="H138" s="57">
        <v>25000</v>
      </c>
      <c r="I138" s="57">
        <v>25000</v>
      </c>
      <c r="J138" s="62">
        <f t="shared" ref="J138:J139" si="56">H138+I138</f>
        <v>50000</v>
      </c>
      <c r="K138" s="57">
        <f>[1]REPA_Payments!N18</f>
        <v>5400</v>
      </c>
      <c r="L138" s="103">
        <f t="shared" ref="L138:L139" si="57">J138-K138</f>
        <v>44600</v>
      </c>
    </row>
    <row r="139" spans="1:12">
      <c r="A139" s="74">
        <v>2111248</v>
      </c>
      <c r="B139" s="75" t="s">
        <v>936</v>
      </c>
      <c r="C139" s="55">
        <f>'Budget-Exp'!N19</f>
        <v>20000</v>
      </c>
      <c r="D139" s="55">
        <v>0</v>
      </c>
      <c r="E139" s="55">
        <f t="shared" si="54"/>
        <v>20000</v>
      </c>
      <c r="F139" s="55">
        <f>Payments!Z7</f>
        <v>105782.22</v>
      </c>
      <c r="G139" s="55">
        <f t="shared" si="55"/>
        <v>-85782.22</v>
      </c>
      <c r="H139" s="57">
        <v>20000</v>
      </c>
      <c r="I139" s="57">
        <v>0</v>
      </c>
      <c r="J139" s="62">
        <f t="shared" si="56"/>
        <v>20000</v>
      </c>
      <c r="K139" s="57">
        <f>[1]REPA_Payments!N19</f>
        <v>8333.35</v>
      </c>
      <c r="L139" s="139">
        <f t="shared" si="57"/>
        <v>11666.65</v>
      </c>
    </row>
    <row r="140" s="26" customFormat="1" spans="1:13">
      <c r="A140" s="142"/>
      <c r="B140" s="143" t="s">
        <v>937</v>
      </c>
      <c r="C140" s="144">
        <f t="shared" ref="C140:L140" si="58">SUM(C137:C139)</f>
        <v>112765</v>
      </c>
      <c r="D140" s="144">
        <f t="shared" si="58"/>
        <v>0</v>
      </c>
      <c r="E140" s="144">
        <f t="shared" si="58"/>
        <v>112765</v>
      </c>
      <c r="F140" s="144">
        <f t="shared" si="58"/>
        <v>233572.38</v>
      </c>
      <c r="G140" s="144">
        <f t="shared" si="58"/>
        <v>-120807.38</v>
      </c>
      <c r="H140" s="144">
        <f t="shared" si="58"/>
        <v>51577</v>
      </c>
      <c r="I140" s="144">
        <f t="shared" si="58"/>
        <v>25000</v>
      </c>
      <c r="J140" s="144">
        <f t="shared" si="58"/>
        <v>76577</v>
      </c>
      <c r="K140" s="144">
        <f t="shared" si="58"/>
        <v>20633.35</v>
      </c>
      <c r="L140" s="171">
        <f t="shared" si="58"/>
        <v>55943.65</v>
      </c>
      <c r="M140" s="101"/>
    </row>
    <row r="141" spans="1:12">
      <c r="A141" s="146"/>
      <c r="B141" s="147"/>
      <c r="C141" s="148"/>
      <c r="D141" s="148"/>
      <c r="E141" s="148"/>
      <c r="F141" s="148"/>
      <c r="G141" s="148"/>
      <c r="H141" s="150"/>
      <c r="I141" s="150"/>
      <c r="J141" s="150"/>
      <c r="K141" s="150"/>
      <c r="L141" s="150"/>
    </row>
    <row r="142" s="26" customFormat="1" spans="1:13">
      <c r="A142" s="39">
        <v>21210</v>
      </c>
      <c r="B142" s="40" t="s">
        <v>441</v>
      </c>
      <c r="C142" s="50"/>
      <c r="D142" s="50"/>
      <c r="E142" s="50"/>
      <c r="F142" s="50"/>
      <c r="G142" s="50"/>
      <c r="H142" s="49"/>
      <c r="I142" s="49"/>
      <c r="J142" s="49"/>
      <c r="K142" s="49"/>
      <c r="L142" s="49"/>
      <c r="M142" s="101"/>
    </row>
    <row r="143" spans="1:12">
      <c r="A143" s="53">
        <v>2121001</v>
      </c>
      <c r="B143" s="54" t="s">
        <v>938</v>
      </c>
      <c r="C143" s="55">
        <f>'Budget-Exp'!N16</f>
        <v>45928</v>
      </c>
      <c r="D143" s="55">
        <v>0</v>
      </c>
      <c r="E143" s="55">
        <f t="shared" ref="E143:E144" si="59">C143+D143</f>
        <v>45928</v>
      </c>
      <c r="F143" s="55">
        <f>Payments!Z8</f>
        <v>66486.1</v>
      </c>
      <c r="G143" s="55">
        <f t="shared" ref="G143:G144" si="60">E143-F143</f>
        <v>-20558.1</v>
      </c>
      <c r="H143" s="57">
        <v>43584</v>
      </c>
      <c r="I143" s="57">
        <v>0</v>
      </c>
      <c r="J143" s="62">
        <f t="shared" ref="J143:J144" si="61">H143+I143</f>
        <v>43584</v>
      </c>
      <c r="K143" s="57">
        <f>[1]REPA_Payments!N23</f>
        <v>38018.2</v>
      </c>
      <c r="L143" s="103">
        <f t="shared" ref="L143:L144" si="62">J143-K143</f>
        <v>5565.8</v>
      </c>
    </row>
    <row r="144" spans="1:12">
      <c r="A144" s="74">
        <v>2121002</v>
      </c>
      <c r="B144" s="75" t="s">
        <v>572</v>
      </c>
      <c r="C144" s="55">
        <v>0</v>
      </c>
      <c r="D144" s="55">
        <v>0</v>
      </c>
      <c r="E144" s="55">
        <f t="shared" si="59"/>
        <v>0</v>
      </c>
      <c r="F144" s="55">
        <v>0</v>
      </c>
      <c r="G144" s="55">
        <f t="shared" si="60"/>
        <v>0</v>
      </c>
      <c r="H144" s="57">
        <v>0</v>
      </c>
      <c r="I144" s="57">
        <v>0</v>
      </c>
      <c r="J144" s="62">
        <f t="shared" si="61"/>
        <v>0</v>
      </c>
      <c r="K144" s="57">
        <f>[1]REPA_Payments!N24</f>
        <v>5531.83</v>
      </c>
      <c r="L144" s="139">
        <f t="shared" si="62"/>
        <v>-5531.83</v>
      </c>
    </row>
    <row r="145" s="26" customFormat="1" ht="11.25" spans="1:13">
      <c r="A145" s="152"/>
      <c r="B145" s="153" t="s">
        <v>939</v>
      </c>
      <c r="C145" s="154">
        <f>SUM(C143:C144)</f>
        <v>45928</v>
      </c>
      <c r="D145" s="154">
        <f t="shared" ref="D145:H145" si="63">SUM(D143:D144)</f>
        <v>0</v>
      </c>
      <c r="E145" s="154">
        <f t="shared" si="63"/>
        <v>45928</v>
      </c>
      <c r="F145" s="154">
        <f t="shared" si="63"/>
        <v>66486.1</v>
      </c>
      <c r="G145" s="154">
        <f t="shared" si="63"/>
        <v>-20558.1</v>
      </c>
      <c r="H145" s="154">
        <f t="shared" si="63"/>
        <v>43584</v>
      </c>
      <c r="I145" s="154">
        <f t="shared" ref="I145:L145" si="64">SUM(I143:I144)</f>
        <v>0</v>
      </c>
      <c r="J145" s="154">
        <f t="shared" si="64"/>
        <v>43584</v>
      </c>
      <c r="K145" s="154">
        <f t="shared" si="64"/>
        <v>43550.03</v>
      </c>
      <c r="L145" s="104">
        <f t="shared" si="64"/>
        <v>33.970000000003</v>
      </c>
      <c r="M145" s="101"/>
    </row>
    <row r="146" s="26" customFormat="1" ht="11.25" spans="1:14">
      <c r="A146" s="156"/>
      <c r="B146" s="157" t="s">
        <v>116</v>
      </c>
      <c r="C146" s="158">
        <f t="shared" ref="C146:L146" si="65">C145+C140+C134+C129</f>
        <v>13550759</v>
      </c>
      <c r="D146" s="158">
        <f t="shared" si="65"/>
        <v>0</v>
      </c>
      <c r="E146" s="158">
        <f t="shared" si="65"/>
        <v>13550759</v>
      </c>
      <c r="F146" s="158">
        <f t="shared" si="65"/>
        <v>14587683.43</v>
      </c>
      <c r="G146" s="158">
        <f t="shared" si="65"/>
        <v>-1036924.43</v>
      </c>
      <c r="H146" s="158">
        <f t="shared" si="65"/>
        <v>6764429</v>
      </c>
      <c r="I146" s="158">
        <f t="shared" si="65"/>
        <v>6454012</v>
      </c>
      <c r="J146" s="158">
        <f t="shared" si="65"/>
        <v>13218441</v>
      </c>
      <c r="K146" s="158">
        <f t="shared" si="65"/>
        <v>13368468.18</v>
      </c>
      <c r="L146" s="172">
        <f t="shared" si="65"/>
        <v>-150027.179999999</v>
      </c>
      <c r="M146" s="101"/>
      <c r="N146" s="141"/>
    </row>
    <row r="147" spans="1:12">
      <c r="A147" s="160"/>
      <c r="B147" s="161"/>
      <c r="C147" s="162"/>
      <c r="D147" s="163"/>
      <c r="E147" s="163"/>
      <c r="F147" s="163"/>
      <c r="G147" s="163"/>
      <c r="H147" s="165"/>
      <c r="I147" s="165"/>
      <c r="J147" s="165"/>
      <c r="K147" s="165"/>
      <c r="L147" s="165"/>
    </row>
    <row r="148" s="26" customFormat="1" spans="1:13">
      <c r="A148" s="39"/>
      <c r="B148" s="40" t="s">
        <v>940</v>
      </c>
      <c r="C148" s="50"/>
      <c r="D148" s="50"/>
      <c r="E148" s="50"/>
      <c r="F148" s="50"/>
      <c r="G148" s="50"/>
      <c r="H148" s="49"/>
      <c r="I148" s="49"/>
      <c r="J148" s="49"/>
      <c r="K148" s="49"/>
      <c r="L148" s="49"/>
      <c r="M148" s="101"/>
    </row>
    <row r="149" s="26" customFormat="1" spans="1:13">
      <c r="A149" s="39">
        <v>22101</v>
      </c>
      <c r="B149" s="40" t="s">
        <v>941</v>
      </c>
      <c r="C149" s="50"/>
      <c r="D149" s="50"/>
      <c r="E149" s="50"/>
      <c r="F149" s="50"/>
      <c r="G149" s="50"/>
      <c r="H149" s="49"/>
      <c r="I149" s="49"/>
      <c r="J149" s="49"/>
      <c r="K149" s="49"/>
      <c r="L149" s="49"/>
      <c r="M149" s="101"/>
    </row>
    <row r="150" spans="1:12">
      <c r="A150" s="53">
        <v>2210101</v>
      </c>
      <c r="B150" s="54" t="s">
        <v>942</v>
      </c>
      <c r="C150" s="55">
        <v>0</v>
      </c>
      <c r="D150" s="55">
        <v>0</v>
      </c>
      <c r="E150" s="55">
        <f t="shared" ref="E150:E163" si="66">C150+D150</f>
        <v>0</v>
      </c>
      <c r="F150" s="55">
        <f>'REPA-Sch'!F150</f>
        <v>45060</v>
      </c>
      <c r="G150" s="55">
        <f t="shared" ref="G150:G163" si="67">E150-F150</f>
        <v>-45060</v>
      </c>
      <c r="H150" s="57">
        <f>[1]Budget!AE37</f>
        <v>34000</v>
      </c>
      <c r="I150" s="57">
        <v>0</v>
      </c>
      <c r="J150" s="62">
        <f t="shared" ref="J150:J163" si="68">H150+I150</f>
        <v>34000</v>
      </c>
      <c r="K150" s="57">
        <f>[1]REPA_Payments!N30</f>
        <v>36770</v>
      </c>
      <c r="L150" s="103">
        <f>J150-K150</f>
        <v>-2770</v>
      </c>
    </row>
    <row r="151" spans="1:12">
      <c r="A151" s="53">
        <v>2210102</v>
      </c>
      <c r="B151" s="54" t="s">
        <v>943</v>
      </c>
      <c r="C151" s="55">
        <f>'Budget-Exp'!N42</f>
        <v>279901</v>
      </c>
      <c r="D151" s="55">
        <v>0</v>
      </c>
      <c r="E151" s="55">
        <f t="shared" si="66"/>
        <v>279901</v>
      </c>
      <c r="F151" s="55">
        <f>'REPA-Sch'!F151</f>
        <v>89537.92</v>
      </c>
      <c r="G151" s="55">
        <f t="shared" si="67"/>
        <v>190363.08</v>
      </c>
      <c r="H151" s="57">
        <f>[1]Budget!AE38</f>
        <v>152456</v>
      </c>
      <c r="I151" s="103">
        <f>-20000</f>
        <v>-20000</v>
      </c>
      <c r="J151" s="62">
        <f t="shared" si="68"/>
        <v>132456</v>
      </c>
      <c r="K151" s="57">
        <f>[1]REPA_Payments!N31</f>
        <v>148461.16</v>
      </c>
      <c r="L151" s="57">
        <f t="shared" ref="L151:L163" si="69">J151-K151</f>
        <v>-16005.16</v>
      </c>
    </row>
    <row r="152" spans="1:12">
      <c r="A152" s="53">
        <v>2210103</v>
      </c>
      <c r="B152" s="54" t="s">
        <v>131</v>
      </c>
      <c r="C152" s="55">
        <f>'Budget-Exp'!N45</f>
        <v>56938</v>
      </c>
      <c r="D152" s="55">
        <v>0</v>
      </c>
      <c r="E152" s="55">
        <f t="shared" si="66"/>
        <v>56938</v>
      </c>
      <c r="F152" s="55">
        <f>'REPA-Sch'!F152</f>
        <v>8400</v>
      </c>
      <c r="G152" s="55">
        <f t="shared" si="67"/>
        <v>48538</v>
      </c>
      <c r="H152" s="57">
        <f>[1]Budget!AE39</f>
        <v>36507</v>
      </c>
      <c r="I152" s="103">
        <f>2000+800-1500+5000</f>
        <v>6300</v>
      </c>
      <c r="J152" s="62">
        <f t="shared" si="68"/>
        <v>42807</v>
      </c>
      <c r="K152" s="57">
        <f>[1]REPA_Payments!N32</f>
        <v>14434.5</v>
      </c>
      <c r="L152" s="103">
        <f t="shared" si="69"/>
        <v>28372.5</v>
      </c>
    </row>
    <row r="153" spans="1:12">
      <c r="A153" s="53">
        <v>2210104</v>
      </c>
      <c r="B153" s="54" t="s">
        <v>195</v>
      </c>
      <c r="C153" s="55">
        <f>'Budget-Exp'!N41</f>
        <v>30700</v>
      </c>
      <c r="D153" s="55">
        <v>0</v>
      </c>
      <c r="E153" s="55">
        <f t="shared" si="66"/>
        <v>30700</v>
      </c>
      <c r="F153" s="55">
        <f>'REPA-Sch'!F153</f>
        <v>5000</v>
      </c>
      <c r="G153" s="55">
        <f t="shared" si="67"/>
        <v>25700</v>
      </c>
      <c r="H153" s="57">
        <f>[1]Budget!AE40</f>
        <v>34173</v>
      </c>
      <c r="I153" s="103">
        <v>0</v>
      </c>
      <c r="J153" s="62">
        <f t="shared" si="68"/>
        <v>34173</v>
      </c>
      <c r="K153" s="57">
        <f>[1]REPA_Payments!N33</f>
        <v>4400</v>
      </c>
      <c r="L153" s="57">
        <f t="shared" si="69"/>
        <v>29773</v>
      </c>
    </row>
    <row r="154" spans="1:12">
      <c r="A154" s="53">
        <f>'Budget-Exp'!M40</f>
        <v>2210105</v>
      </c>
      <c r="B154" s="54" t="str">
        <f>'Budget-Exp'!L40</f>
        <v>Drugs</v>
      </c>
      <c r="C154" s="55">
        <f>'Budget-Exp'!N40</f>
        <v>24173</v>
      </c>
      <c r="D154" s="55">
        <v>0</v>
      </c>
      <c r="E154" s="55">
        <f t="shared" si="66"/>
        <v>24173</v>
      </c>
      <c r="F154" s="55">
        <f>'REPA-Sch'!F154</f>
        <v>0</v>
      </c>
      <c r="G154" s="55">
        <f t="shared" si="67"/>
        <v>24173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</row>
    <row r="155" spans="1:12">
      <c r="A155" s="53">
        <v>2210108</v>
      </c>
      <c r="B155" s="54" t="s">
        <v>944</v>
      </c>
      <c r="C155" s="55">
        <f>'Budget-Exp'!N39</f>
        <v>464500</v>
      </c>
      <c r="D155" s="55">
        <v>0</v>
      </c>
      <c r="E155" s="55">
        <f t="shared" si="66"/>
        <v>464500</v>
      </c>
      <c r="F155" s="55">
        <f>'REPA-Sch'!F155</f>
        <v>0</v>
      </c>
      <c r="G155" s="55">
        <f t="shared" si="67"/>
        <v>464500</v>
      </c>
      <c r="H155" s="57">
        <f>[1]Budget!AE42</f>
        <v>440423</v>
      </c>
      <c r="I155" s="103">
        <f>-20000+70000</f>
        <v>50000</v>
      </c>
      <c r="J155" s="62">
        <f t="shared" si="68"/>
        <v>490423</v>
      </c>
      <c r="K155" s="57">
        <f>[1]REPA_Payments!N35</f>
        <v>900</v>
      </c>
      <c r="L155" s="57">
        <f t="shared" si="69"/>
        <v>489523</v>
      </c>
    </row>
    <row r="156" spans="1:12">
      <c r="A156" s="53">
        <v>2210110</v>
      </c>
      <c r="B156" s="54" t="s">
        <v>945</v>
      </c>
      <c r="C156" s="55">
        <v>0</v>
      </c>
      <c r="D156" s="55">
        <v>0</v>
      </c>
      <c r="E156" s="55">
        <f t="shared" si="66"/>
        <v>0</v>
      </c>
      <c r="F156" s="55">
        <f>'REPA-Sch'!F156</f>
        <v>0</v>
      </c>
      <c r="G156" s="55">
        <f t="shared" si="67"/>
        <v>0</v>
      </c>
      <c r="H156" s="57">
        <f>[1]Budget!AE43</f>
        <v>0</v>
      </c>
      <c r="I156" s="103">
        <v>0</v>
      </c>
      <c r="J156" s="62">
        <f t="shared" si="68"/>
        <v>0</v>
      </c>
      <c r="K156" s="57">
        <f>[1]REPA_Payments!N36</f>
        <v>171800</v>
      </c>
      <c r="L156" s="103">
        <f t="shared" si="69"/>
        <v>-171800</v>
      </c>
    </row>
    <row r="157" spans="1:12">
      <c r="A157" s="53">
        <v>2210111</v>
      </c>
      <c r="B157" s="54" t="s">
        <v>946</v>
      </c>
      <c r="C157" s="55">
        <v>0</v>
      </c>
      <c r="D157" s="55">
        <v>0</v>
      </c>
      <c r="E157" s="55">
        <f t="shared" si="66"/>
        <v>0</v>
      </c>
      <c r="F157" s="55">
        <f>'REPA-Sch'!F157</f>
        <v>0</v>
      </c>
      <c r="G157" s="55">
        <f t="shared" si="67"/>
        <v>0</v>
      </c>
      <c r="H157" s="57">
        <f>[1]Budget!AE44</f>
        <v>0</v>
      </c>
      <c r="I157" s="103">
        <v>0</v>
      </c>
      <c r="J157" s="62">
        <f t="shared" si="68"/>
        <v>0</v>
      </c>
      <c r="K157" s="57">
        <f>[1]REPA_Payments!N37</f>
        <v>820</v>
      </c>
      <c r="L157" s="103">
        <f t="shared" si="69"/>
        <v>-820</v>
      </c>
    </row>
    <row r="158" spans="1:12">
      <c r="A158" s="53">
        <v>2210114</v>
      </c>
      <c r="B158" s="54" t="s">
        <v>132</v>
      </c>
      <c r="C158" s="55">
        <f>'Budget-Exp'!N44</f>
        <v>90000</v>
      </c>
      <c r="D158" s="55">
        <v>0</v>
      </c>
      <c r="E158" s="55">
        <f t="shared" si="66"/>
        <v>90000</v>
      </c>
      <c r="F158" s="55">
        <f>'REPA-Sch'!F158</f>
        <v>10000</v>
      </c>
      <c r="G158" s="55">
        <f t="shared" si="67"/>
        <v>80000</v>
      </c>
      <c r="H158" s="57">
        <f>[1]Budget!AE46</f>
        <v>70000</v>
      </c>
      <c r="I158" s="103">
        <f>50000+100000</f>
        <v>150000</v>
      </c>
      <c r="J158" s="62">
        <f t="shared" si="68"/>
        <v>220000</v>
      </c>
      <c r="K158" s="57">
        <f>[1]REPA_Payments!N39</f>
        <v>0</v>
      </c>
      <c r="L158" s="57">
        <f t="shared" si="69"/>
        <v>220000</v>
      </c>
    </row>
    <row r="159" spans="1:12">
      <c r="A159" s="53">
        <v>2210117</v>
      </c>
      <c r="B159" s="54" t="s">
        <v>947</v>
      </c>
      <c r="C159" s="55">
        <v>0</v>
      </c>
      <c r="D159" s="55">
        <v>0</v>
      </c>
      <c r="E159" s="55">
        <f t="shared" si="66"/>
        <v>0</v>
      </c>
      <c r="F159" s="55">
        <f>'REPA-Sch'!F159</f>
        <v>0</v>
      </c>
      <c r="G159" s="55">
        <f t="shared" si="67"/>
        <v>0</v>
      </c>
      <c r="H159" s="57">
        <f>[1]Budget!AE48</f>
        <v>74320</v>
      </c>
      <c r="I159" s="103">
        <v>0</v>
      </c>
      <c r="J159" s="62">
        <f t="shared" si="68"/>
        <v>74320</v>
      </c>
      <c r="K159" s="57">
        <f>[1]REPA_Payments!N41</f>
        <v>0</v>
      </c>
      <c r="L159" s="57">
        <f t="shared" si="69"/>
        <v>74320</v>
      </c>
    </row>
    <row r="160" spans="1:12">
      <c r="A160" s="53">
        <v>2210118</v>
      </c>
      <c r="B160" s="54" t="s">
        <v>948</v>
      </c>
      <c r="C160" s="55">
        <f>'Budget-Exp'!N46</f>
        <v>31750</v>
      </c>
      <c r="D160" s="55">
        <v>0</v>
      </c>
      <c r="E160" s="55">
        <f t="shared" si="66"/>
        <v>31750</v>
      </c>
      <c r="F160" s="55">
        <f>'REPA-Sch'!F160</f>
        <v>0</v>
      </c>
      <c r="G160" s="55">
        <f t="shared" si="67"/>
        <v>31750</v>
      </c>
      <c r="H160" s="57">
        <f>[1]Budget!AE49</f>
        <v>12000</v>
      </c>
      <c r="I160" s="103">
        <v>0</v>
      </c>
      <c r="J160" s="62">
        <f t="shared" si="68"/>
        <v>12000</v>
      </c>
      <c r="K160" s="57">
        <f>[1]REPA_Payments!N42</f>
        <v>0</v>
      </c>
      <c r="L160" s="57">
        <f t="shared" si="69"/>
        <v>12000</v>
      </c>
    </row>
    <row r="161" spans="1:12">
      <c r="A161" s="53">
        <v>2210120</v>
      </c>
      <c r="B161" s="54" t="s">
        <v>949</v>
      </c>
      <c r="C161" s="55">
        <f>'Budget-Exp'!N43</f>
        <v>40000</v>
      </c>
      <c r="D161" s="55">
        <v>0</v>
      </c>
      <c r="E161" s="55">
        <f t="shared" si="66"/>
        <v>40000</v>
      </c>
      <c r="F161" s="55">
        <f>'REPA-Sch'!F161</f>
        <v>0</v>
      </c>
      <c r="G161" s="55">
        <f t="shared" si="67"/>
        <v>40000</v>
      </c>
      <c r="H161" s="57">
        <f>[1]Budget!AE50</f>
        <v>40000</v>
      </c>
      <c r="I161" s="103">
        <v>0</v>
      </c>
      <c r="J161" s="62">
        <f t="shared" si="68"/>
        <v>40000</v>
      </c>
      <c r="K161" s="57">
        <f>[1]REPA_Payments!N43</f>
        <v>1400</v>
      </c>
      <c r="L161" s="57">
        <f t="shared" si="69"/>
        <v>38600</v>
      </c>
    </row>
    <row r="162" spans="1:12">
      <c r="A162" s="53">
        <v>2210121</v>
      </c>
      <c r="B162" s="75" t="str">
        <f>'Budget-Exp'!L38</f>
        <v>Clothing and Uniform</v>
      </c>
      <c r="C162" s="55">
        <f>'Budget-Exp'!N38</f>
        <v>30000</v>
      </c>
      <c r="D162" s="55">
        <v>0</v>
      </c>
      <c r="E162" s="55">
        <f t="shared" si="66"/>
        <v>30000</v>
      </c>
      <c r="F162" s="55">
        <f>'REPA-Sch'!F162</f>
        <v>45240</v>
      </c>
      <c r="G162" s="55">
        <f t="shared" si="67"/>
        <v>-15240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</row>
    <row r="163" spans="1:12">
      <c r="A163" s="74">
        <v>2210122</v>
      </c>
      <c r="B163" s="75" t="s">
        <v>950</v>
      </c>
      <c r="C163" s="55">
        <f>'Budget-Exp'!N47</f>
        <v>200000</v>
      </c>
      <c r="D163" s="55">
        <v>0</v>
      </c>
      <c r="E163" s="55">
        <f t="shared" si="66"/>
        <v>200000</v>
      </c>
      <c r="F163" s="55">
        <f>'REPA-Sch'!F163</f>
        <v>177100</v>
      </c>
      <c r="G163" s="55">
        <f t="shared" si="67"/>
        <v>22900</v>
      </c>
      <c r="H163" s="57">
        <f>[1]Budget!AE51</f>
        <v>455000</v>
      </c>
      <c r="I163" s="57">
        <v>0</v>
      </c>
      <c r="J163" s="62">
        <f t="shared" si="68"/>
        <v>455000</v>
      </c>
      <c r="K163" s="57">
        <f>[1]REPA_Payments!N44</f>
        <v>0</v>
      </c>
      <c r="L163" s="62">
        <f t="shared" si="69"/>
        <v>455000</v>
      </c>
    </row>
    <row r="164" s="26" customFormat="1" spans="1:13">
      <c r="A164" s="142"/>
      <c r="B164" s="143" t="s">
        <v>951</v>
      </c>
      <c r="C164" s="144">
        <f t="shared" ref="C164:L164" si="70">SUM(C150:C163)</f>
        <v>1247962</v>
      </c>
      <c r="D164" s="144">
        <f t="shared" si="70"/>
        <v>0</v>
      </c>
      <c r="E164" s="144">
        <f t="shared" si="70"/>
        <v>1247962</v>
      </c>
      <c r="F164" s="144">
        <f t="shared" si="70"/>
        <v>380337.92</v>
      </c>
      <c r="G164" s="144">
        <f t="shared" si="70"/>
        <v>867624.08</v>
      </c>
      <c r="H164" s="144">
        <f t="shared" si="70"/>
        <v>1348879</v>
      </c>
      <c r="I164" s="144">
        <f t="shared" si="70"/>
        <v>186300</v>
      </c>
      <c r="J164" s="144">
        <f t="shared" si="70"/>
        <v>1535179</v>
      </c>
      <c r="K164" s="144">
        <f t="shared" si="70"/>
        <v>378985.66</v>
      </c>
      <c r="L164" s="144">
        <f t="shared" si="70"/>
        <v>1156193.34</v>
      </c>
      <c r="M164" s="101"/>
    </row>
    <row r="165" spans="1:12">
      <c r="A165" s="133"/>
      <c r="B165" s="134"/>
      <c r="C165" s="135"/>
      <c r="D165" s="135"/>
      <c r="E165" s="135"/>
      <c r="F165" s="135"/>
      <c r="G165" s="135"/>
      <c r="H165" s="138"/>
      <c r="I165" s="138"/>
      <c r="J165" s="138"/>
      <c r="K165" s="138"/>
      <c r="L165" s="138"/>
    </row>
    <row r="166" s="26" customFormat="1" spans="1:13">
      <c r="A166" s="39">
        <v>22102</v>
      </c>
      <c r="B166" s="40" t="s">
        <v>134</v>
      </c>
      <c r="C166" s="50"/>
      <c r="D166" s="50"/>
      <c r="E166" s="50"/>
      <c r="F166" s="50"/>
      <c r="G166" s="50"/>
      <c r="H166" s="49"/>
      <c r="I166" s="49"/>
      <c r="J166" s="49"/>
      <c r="K166" s="49"/>
      <c r="L166" s="49"/>
      <c r="M166" s="101"/>
    </row>
    <row r="167" spans="1:12">
      <c r="A167" s="53">
        <v>2210201</v>
      </c>
      <c r="B167" s="54" t="s">
        <v>952</v>
      </c>
      <c r="C167" s="55">
        <f>'Budget-Exp'!N66</f>
        <v>162138</v>
      </c>
      <c r="D167" s="55">
        <v>0</v>
      </c>
      <c r="E167" s="55">
        <f t="shared" ref="E167:E170" si="71">C167+D167</f>
        <v>162138</v>
      </c>
      <c r="F167" s="55">
        <f>'REPA-Sch'!F167</f>
        <v>211860</v>
      </c>
      <c r="G167" s="55">
        <f t="shared" ref="G167:G170" si="72">E167-F167</f>
        <v>-49722</v>
      </c>
      <c r="H167" s="57">
        <f>[1]Budget!AE55</f>
        <v>132612</v>
      </c>
      <c r="I167" s="57">
        <v>0</v>
      </c>
      <c r="J167" s="62">
        <f t="shared" ref="J167:J170" si="73">H167+I167</f>
        <v>132612</v>
      </c>
      <c r="K167" s="57">
        <f>[1]REPA_Payments!N48</f>
        <v>157450</v>
      </c>
      <c r="L167" s="103">
        <f>J167-K167</f>
        <v>-24838</v>
      </c>
    </row>
    <row r="168" spans="1:12">
      <c r="A168" s="53">
        <v>2210202</v>
      </c>
      <c r="B168" s="54" t="s">
        <v>136</v>
      </c>
      <c r="C168" s="55">
        <f>'Budget-Exp'!N69</f>
        <v>20000</v>
      </c>
      <c r="D168" s="55">
        <v>0</v>
      </c>
      <c r="E168" s="55">
        <f t="shared" si="71"/>
        <v>20000</v>
      </c>
      <c r="F168" s="55">
        <f>'REPA-Sch'!F168</f>
        <v>9240</v>
      </c>
      <c r="G168" s="55">
        <f t="shared" si="72"/>
        <v>10760</v>
      </c>
      <c r="H168" s="57">
        <f>[1]Budget!AE56</f>
        <v>10000</v>
      </c>
      <c r="I168" s="103">
        <f>-5000</f>
        <v>-5000</v>
      </c>
      <c r="J168" s="62">
        <f t="shared" si="73"/>
        <v>5000</v>
      </c>
      <c r="K168" s="57">
        <f>[1]REPA_Payments!N49</f>
        <v>0</v>
      </c>
      <c r="L168" s="57">
        <f t="shared" ref="L168:L170" si="74">J168-K168</f>
        <v>5000</v>
      </c>
    </row>
    <row r="169" spans="1:12">
      <c r="A169" s="53">
        <v>2210203</v>
      </c>
      <c r="B169" s="54" t="s">
        <v>953</v>
      </c>
      <c r="C169" s="55">
        <f>'Budget-Exp'!N68</f>
        <v>124009</v>
      </c>
      <c r="D169" s="55">
        <v>0</v>
      </c>
      <c r="E169" s="55">
        <f t="shared" si="71"/>
        <v>124009</v>
      </c>
      <c r="F169" s="55">
        <f>'REPA-Sch'!F169</f>
        <v>22543.73</v>
      </c>
      <c r="G169" s="55">
        <f t="shared" si="72"/>
        <v>101465.27</v>
      </c>
      <c r="H169" s="57">
        <f>[1]Budget!AE57</f>
        <v>60193</v>
      </c>
      <c r="I169" s="103">
        <v>-1000</v>
      </c>
      <c r="J169" s="62">
        <f t="shared" si="73"/>
        <v>59193</v>
      </c>
      <c r="K169" s="57">
        <f>[1]REPA_Payments!N50</f>
        <v>45697.13</v>
      </c>
      <c r="L169" s="57">
        <f t="shared" si="74"/>
        <v>13495.87</v>
      </c>
    </row>
    <row r="170" spans="1:12">
      <c r="A170" s="53">
        <v>2210205</v>
      </c>
      <c r="B170" s="54" t="s">
        <v>200</v>
      </c>
      <c r="C170" s="55">
        <f>'Budget-Exp'!N67</f>
        <v>655000</v>
      </c>
      <c r="D170" s="55">
        <v>0</v>
      </c>
      <c r="E170" s="55">
        <f t="shared" si="71"/>
        <v>655000</v>
      </c>
      <c r="F170" s="55">
        <f>'REPA-Sch'!F170</f>
        <v>1807142.41</v>
      </c>
      <c r="G170" s="55">
        <f t="shared" si="72"/>
        <v>-1152142.41</v>
      </c>
      <c r="H170" s="57">
        <f>[1]Budget!AE58</f>
        <v>189191</v>
      </c>
      <c r="I170" s="103">
        <v>215000</v>
      </c>
      <c r="J170" s="62">
        <f t="shared" si="73"/>
        <v>404191</v>
      </c>
      <c r="K170" s="57">
        <f>[1]REPA_Payments!N51</f>
        <v>2745221.6</v>
      </c>
      <c r="L170" s="103">
        <f t="shared" si="74"/>
        <v>-2341030.6</v>
      </c>
    </row>
    <row r="171" s="26" customFormat="1" spans="1:13">
      <c r="A171" s="142"/>
      <c r="B171" s="143" t="s">
        <v>954</v>
      </c>
      <c r="C171" s="144">
        <f t="shared" ref="C171:L171" si="75">SUM(C167:C170)</f>
        <v>961147</v>
      </c>
      <c r="D171" s="144">
        <f t="shared" si="75"/>
        <v>0</v>
      </c>
      <c r="E171" s="144">
        <f t="shared" si="75"/>
        <v>961147</v>
      </c>
      <c r="F171" s="144">
        <f t="shared" si="75"/>
        <v>2050786.14</v>
      </c>
      <c r="G171" s="144">
        <f t="shared" si="75"/>
        <v>-1089639.14</v>
      </c>
      <c r="H171" s="144">
        <f t="shared" si="75"/>
        <v>391996</v>
      </c>
      <c r="I171" s="144">
        <f t="shared" si="75"/>
        <v>209000</v>
      </c>
      <c r="J171" s="144">
        <f t="shared" si="75"/>
        <v>600996</v>
      </c>
      <c r="K171" s="144">
        <f t="shared" si="75"/>
        <v>2948368.73</v>
      </c>
      <c r="L171" s="170">
        <f t="shared" si="75"/>
        <v>-2347372.73</v>
      </c>
      <c r="M171" s="101"/>
    </row>
    <row r="172" spans="1:12">
      <c r="A172" s="133"/>
      <c r="B172" s="134"/>
      <c r="C172" s="135"/>
      <c r="D172" s="135"/>
      <c r="E172" s="135"/>
      <c r="F172" s="135"/>
      <c r="G172" s="135"/>
      <c r="H172" s="138"/>
      <c r="I172" s="138"/>
      <c r="J172" s="138"/>
      <c r="K172" s="138"/>
      <c r="L172" s="138"/>
    </row>
    <row r="173" s="26" customFormat="1" spans="1:13">
      <c r="A173" s="39">
        <v>22103</v>
      </c>
      <c r="B173" s="40" t="s">
        <v>444</v>
      </c>
      <c r="C173" s="50"/>
      <c r="D173" s="50"/>
      <c r="E173" s="50"/>
      <c r="F173" s="50"/>
      <c r="G173" s="50"/>
      <c r="H173" s="49"/>
      <c r="I173" s="49"/>
      <c r="J173" s="49"/>
      <c r="K173" s="49"/>
      <c r="L173" s="49"/>
      <c r="M173" s="101"/>
    </row>
    <row r="174" spans="1:12">
      <c r="A174" s="53">
        <v>2210301</v>
      </c>
      <c r="B174" s="54" t="s">
        <v>955</v>
      </c>
      <c r="C174" s="55">
        <v>0</v>
      </c>
      <c r="D174" s="55">
        <v>0</v>
      </c>
      <c r="E174" s="55">
        <f t="shared" ref="E174:E175" si="76">C174+D174</f>
        <v>0</v>
      </c>
      <c r="F174" s="55">
        <f>'REPA-Sch'!F174</f>
        <v>0</v>
      </c>
      <c r="G174" s="55">
        <f t="shared" ref="G174:G175" si="77">E174-F174</f>
        <v>0</v>
      </c>
      <c r="H174" s="57">
        <f>[1]Budget!AE63</f>
        <v>0</v>
      </c>
      <c r="I174" s="57">
        <v>0</v>
      </c>
      <c r="J174" s="62">
        <f t="shared" ref="J174:J175" si="78">H174+I174</f>
        <v>0</v>
      </c>
      <c r="K174" s="57">
        <f>[1]REPA_Payments!N56</f>
        <v>0</v>
      </c>
      <c r="L174" s="57">
        <f>J174-K174</f>
        <v>0</v>
      </c>
    </row>
    <row r="175" spans="1:12">
      <c r="A175" s="74">
        <v>2210302</v>
      </c>
      <c r="B175" s="75" t="s">
        <v>956</v>
      </c>
      <c r="C175" s="55">
        <v>0</v>
      </c>
      <c r="D175" s="55">
        <v>0</v>
      </c>
      <c r="E175" s="55">
        <f t="shared" si="76"/>
        <v>0</v>
      </c>
      <c r="F175" s="55">
        <f>'REPA-Sch'!F175</f>
        <v>0</v>
      </c>
      <c r="G175" s="55">
        <f t="shared" si="77"/>
        <v>0</v>
      </c>
      <c r="H175" s="57">
        <f>[1]Budget!AE64</f>
        <v>0</v>
      </c>
      <c r="I175" s="62">
        <v>0</v>
      </c>
      <c r="J175" s="62">
        <f t="shared" si="78"/>
        <v>0</v>
      </c>
      <c r="K175" s="57">
        <f>[1]REPA_Payments!N57</f>
        <v>0</v>
      </c>
      <c r="L175" s="57">
        <f>J175-K175</f>
        <v>0</v>
      </c>
    </row>
    <row r="176" s="26" customFormat="1" spans="1:13">
      <c r="A176" s="142"/>
      <c r="B176" s="143" t="s">
        <v>957</v>
      </c>
      <c r="C176" s="144">
        <f t="shared" ref="C176:H176" si="79">SUM(C174:C175)</f>
        <v>0</v>
      </c>
      <c r="D176" s="144">
        <f t="shared" si="79"/>
        <v>0</v>
      </c>
      <c r="E176" s="144">
        <f t="shared" si="79"/>
        <v>0</v>
      </c>
      <c r="F176" s="144">
        <f t="shared" si="79"/>
        <v>0</v>
      </c>
      <c r="G176" s="144">
        <f t="shared" si="79"/>
        <v>0</v>
      </c>
      <c r="H176" s="144">
        <f t="shared" si="79"/>
        <v>0</v>
      </c>
      <c r="I176" s="144">
        <f t="shared" ref="I176:L176" si="80">SUM(I174:I175)</f>
        <v>0</v>
      </c>
      <c r="J176" s="144">
        <f t="shared" si="80"/>
        <v>0</v>
      </c>
      <c r="K176" s="144">
        <f t="shared" si="80"/>
        <v>0</v>
      </c>
      <c r="L176" s="144">
        <f t="shared" si="80"/>
        <v>0</v>
      </c>
      <c r="M176" s="101"/>
    </row>
    <row r="177" spans="1:12">
      <c r="A177" s="133"/>
      <c r="B177" s="134"/>
      <c r="C177" s="135"/>
      <c r="D177" s="135"/>
      <c r="E177" s="135"/>
      <c r="F177" s="135"/>
      <c r="G177" s="135"/>
      <c r="H177" s="138"/>
      <c r="I177" s="138"/>
      <c r="J177" s="138"/>
      <c r="K177" s="138"/>
      <c r="L177" s="138"/>
    </row>
    <row r="178" s="26" customFormat="1" spans="1:13">
      <c r="A178" s="39">
        <v>22104</v>
      </c>
      <c r="B178" s="40" t="s">
        <v>958</v>
      </c>
      <c r="C178" s="50"/>
      <c r="D178" s="50"/>
      <c r="E178" s="50"/>
      <c r="F178" s="50"/>
      <c r="G178" s="50"/>
      <c r="H178" s="49"/>
      <c r="I178" s="49"/>
      <c r="J178" s="49"/>
      <c r="K178" s="49"/>
      <c r="L178" s="49"/>
      <c r="M178" s="101"/>
    </row>
    <row r="179" spans="1:12">
      <c r="A179" s="53">
        <v>2210401</v>
      </c>
      <c r="B179" s="54" t="s">
        <v>959</v>
      </c>
      <c r="C179" s="55">
        <f>'Budget-Exp'!N48</f>
        <v>40000</v>
      </c>
      <c r="D179" s="55">
        <v>0</v>
      </c>
      <c r="E179" s="55">
        <f t="shared" ref="E179:E180" si="81">C179+D179</f>
        <v>40000</v>
      </c>
      <c r="F179" s="55">
        <f>'REPA-Sch'!F179</f>
        <v>0</v>
      </c>
      <c r="G179" s="55">
        <f t="shared" ref="G179:G180" si="82">E179-F179</f>
        <v>40000</v>
      </c>
      <c r="H179" s="57">
        <f>[1]Budget!AE68</f>
        <v>0</v>
      </c>
      <c r="I179" s="57">
        <v>0</v>
      </c>
      <c r="J179" s="62">
        <f t="shared" ref="J179:J180" si="83">H179+I179</f>
        <v>0</v>
      </c>
      <c r="K179" s="57">
        <f>[1]REPA_Payments!N61</f>
        <v>24000</v>
      </c>
      <c r="L179" s="103">
        <f>J179-K179</f>
        <v>-24000</v>
      </c>
    </row>
    <row r="180" spans="1:12">
      <c r="A180" s="53">
        <v>2210404</v>
      </c>
      <c r="B180" s="54" t="s">
        <v>960</v>
      </c>
      <c r="C180" s="55">
        <v>0</v>
      </c>
      <c r="D180" s="55">
        <v>0</v>
      </c>
      <c r="E180" s="55">
        <f t="shared" si="81"/>
        <v>0</v>
      </c>
      <c r="F180" s="55">
        <f>'REPA-Sch'!F180</f>
        <v>1800</v>
      </c>
      <c r="G180" s="55">
        <f t="shared" si="82"/>
        <v>-1800</v>
      </c>
      <c r="H180" s="57">
        <f>[1]Budget!AE69</f>
        <v>10000</v>
      </c>
      <c r="I180" s="57">
        <v>0</v>
      </c>
      <c r="J180" s="62">
        <f t="shared" si="83"/>
        <v>10000</v>
      </c>
      <c r="K180" s="57">
        <f>[1]REPA_Payments!N62</f>
        <v>0</v>
      </c>
      <c r="L180" s="57">
        <f t="shared" ref="L180" si="84">J180-K180</f>
        <v>10000</v>
      </c>
    </row>
    <row r="181" s="26" customFormat="1" spans="1:13">
      <c r="A181" s="142"/>
      <c r="B181" s="143" t="s">
        <v>961</v>
      </c>
      <c r="C181" s="144">
        <f t="shared" ref="C181:L181" si="85">SUM(C179:C180)</f>
        <v>40000</v>
      </c>
      <c r="D181" s="144">
        <f t="shared" si="85"/>
        <v>0</v>
      </c>
      <c r="E181" s="144">
        <f t="shared" si="85"/>
        <v>40000</v>
      </c>
      <c r="F181" s="144">
        <f t="shared" si="85"/>
        <v>1800</v>
      </c>
      <c r="G181" s="144">
        <f t="shared" si="85"/>
        <v>38200</v>
      </c>
      <c r="H181" s="144">
        <f t="shared" si="85"/>
        <v>10000</v>
      </c>
      <c r="I181" s="144">
        <f t="shared" si="85"/>
        <v>0</v>
      </c>
      <c r="J181" s="144">
        <f t="shared" si="85"/>
        <v>10000</v>
      </c>
      <c r="K181" s="144">
        <f t="shared" si="85"/>
        <v>24000</v>
      </c>
      <c r="L181" s="170">
        <f t="shared" si="85"/>
        <v>-14000</v>
      </c>
      <c r="M181" s="101"/>
    </row>
    <row r="182" spans="1:12">
      <c r="A182" s="133"/>
      <c r="B182" s="134"/>
      <c r="C182" s="135"/>
      <c r="D182" s="135"/>
      <c r="E182" s="135"/>
      <c r="F182" s="135"/>
      <c r="G182" s="135"/>
      <c r="H182" s="138"/>
      <c r="I182" s="138"/>
      <c r="J182" s="138"/>
      <c r="K182" s="138"/>
      <c r="L182" s="138"/>
    </row>
    <row r="183" s="26" customFormat="1" spans="1:13">
      <c r="A183" s="39">
        <v>22105</v>
      </c>
      <c r="B183" s="40" t="s">
        <v>962</v>
      </c>
      <c r="C183" s="50"/>
      <c r="D183" s="50"/>
      <c r="E183" s="50"/>
      <c r="F183" s="50"/>
      <c r="G183" s="50"/>
      <c r="H183" s="49"/>
      <c r="I183" s="49"/>
      <c r="J183" s="49"/>
      <c r="K183" s="49"/>
      <c r="L183" s="49"/>
      <c r="M183" s="101"/>
    </row>
    <row r="184" spans="1:12">
      <c r="A184" s="53">
        <v>2210502</v>
      </c>
      <c r="B184" s="54" t="s">
        <v>963</v>
      </c>
      <c r="C184" s="55">
        <f>'Budget-Exp'!N64</f>
        <v>320607</v>
      </c>
      <c r="D184" s="55">
        <v>0</v>
      </c>
      <c r="E184" s="55">
        <f t="shared" ref="E184:E188" si="86">C184+D184</f>
        <v>320607</v>
      </c>
      <c r="F184" s="55">
        <f>'REPA-Sch'!F184</f>
        <v>167449.82</v>
      </c>
      <c r="G184" s="55">
        <f t="shared" ref="G184:G188" si="87">E184-F184</f>
        <v>153157.18</v>
      </c>
      <c r="H184" s="57">
        <f>[1]Budget!AE75</f>
        <v>357108</v>
      </c>
      <c r="I184" s="103">
        <f>-80000</f>
        <v>-80000</v>
      </c>
      <c r="J184" s="62">
        <f t="shared" ref="J184:J188" si="88">H184+I184</f>
        <v>277108</v>
      </c>
      <c r="K184" s="57">
        <f>[1]REPA_Payments!N68</f>
        <v>205108.91</v>
      </c>
      <c r="L184" s="57">
        <f>J184-K184</f>
        <v>71999.09</v>
      </c>
    </row>
    <row r="185" spans="1:12">
      <c r="A185" s="53">
        <v>2210505</v>
      </c>
      <c r="B185" s="54" t="s">
        <v>142</v>
      </c>
      <c r="C185" s="55">
        <f>'Budget-Exp'!N65</f>
        <v>192664</v>
      </c>
      <c r="D185" s="55">
        <v>0</v>
      </c>
      <c r="E185" s="55">
        <f t="shared" si="86"/>
        <v>192664</v>
      </c>
      <c r="F185" s="55">
        <f>'REPA-Sch'!F185</f>
        <v>158001.17</v>
      </c>
      <c r="G185" s="55">
        <f t="shared" si="87"/>
        <v>34662.83</v>
      </c>
      <c r="H185" s="57">
        <f>[1]Budget!AE76</f>
        <v>77865</v>
      </c>
      <c r="I185" s="103">
        <f>30000</f>
        <v>30000</v>
      </c>
      <c r="J185" s="62">
        <f t="shared" si="88"/>
        <v>107865</v>
      </c>
      <c r="K185" s="57">
        <f>[1]REPA_Payments!N69</f>
        <v>465340.81</v>
      </c>
      <c r="L185" s="103">
        <f t="shared" ref="L185:L188" si="89">J185-K185</f>
        <v>-357475.81</v>
      </c>
    </row>
    <row r="186" spans="1:12">
      <c r="A186" s="53">
        <v>2210509</v>
      </c>
      <c r="B186" s="54" t="s">
        <v>964</v>
      </c>
      <c r="C186" s="55">
        <v>0</v>
      </c>
      <c r="D186" s="55">
        <v>0</v>
      </c>
      <c r="E186" s="55">
        <f t="shared" si="86"/>
        <v>0</v>
      </c>
      <c r="F186" s="55" t="e">
        <f>'REPA-Sch'!#REF!</f>
        <v>#REF!</v>
      </c>
      <c r="G186" s="55" t="e">
        <f t="shared" si="87"/>
        <v>#REF!</v>
      </c>
      <c r="H186" s="57">
        <f>[1]Budget!AE77</f>
        <v>0</v>
      </c>
      <c r="I186" s="103">
        <v>0</v>
      </c>
      <c r="J186" s="62">
        <f t="shared" si="88"/>
        <v>0</v>
      </c>
      <c r="K186" s="57">
        <f>[1]REPA_Payments!N70</f>
        <v>250</v>
      </c>
      <c r="L186" s="103">
        <f t="shared" si="89"/>
        <v>-250</v>
      </c>
    </row>
    <row r="187" spans="1:12">
      <c r="A187" s="53">
        <v>2210511</v>
      </c>
      <c r="B187" s="54" t="s">
        <v>965</v>
      </c>
      <c r="C187" s="55">
        <f>'Budget-Exp'!N63</f>
        <v>364538</v>
      </c>
      <c r="D187" s="55">
        <v>0</v>
      </c>
      <c r="E187" s="55">
        <f t="shared" si="86"/>
        <v>364538</v>
      </c>
      <c r="F187" s="55">
        <f>'REPA-Sch'!F186</f>
        <v>250421.08</v>
      </c>
      <c r="G187" s="55">
        <f t="shared" si="87"/>
        <v>114116.92</v>
      </c>
      <c r="H187" s="57">
        <f>[1]Budget!AE79</f>
        <v>389867</v>
      </c>
      <c r="I187" s="103">
        <f>-40000-2000-400+50000</f>
        <v>7600</v>
      </c>
      <c r="J187" s="62">
        <f t="shared" si="88"/>
        <v>397467</v>
      </c>
      <c r="K187" s="57">
        <f>[1]REPA_Payments!N72</f>
        <v>42210</v>
      </c>
      <c r="L187" s="57">
        <f t="shared" si="89"/>
        <v>355257</v>
      </c>
    </row>
    <row r="188" spans="1:12">
      <c r="A188" s="53">
        <v>2210517</v>
      </c>
      <c r="B188" s="54" t="s">
        <v>966</v>
      </c>
      <c r="C188" s="55">
        <f>'Budget-Exp'!N62</f>
        <v>200000</v>
      </c>
      <c r="D188" s="55">
        <v>0</v>
      </c>
      <c r="E188" s="55">
        <f t="shared" si="86"/>
        <v>200000</v>
      </c>
      <c r="F188" s="55">
        <f>'REPA-Sch'!F187</f>
        <v>2500</v>
      </c>
      <c r="G188" s="55">
        <f t="shared" si="87"/>
        <v>197500</v>
      </c>
      <c r="H188" s="57">
        <f>[1]Budget!AE82</f>
        <v>250000</v>
      </c>
      <c r="I188" s="103">
        <f>-70000</f>
        <v>-70000</v>
      </c>
      <c r="J188" s="62">
        <f t="shared" si="88"/>
        <v>180000</v>
      </c>
      <c r="K188" s="57">
        <f>[1]REPA_Payments!N75</f>
        <v>348160</v>
      </c>
      <c r="L188" s="103">
        <f t="shared" si="89"/>
        <v>-168160</v>
      </c>
    </row>
    <row r="189" s="26" customFormat="1" spans="1:13">
      <c r="A189" s="142"/>
      <c r="B189" s="143" t="s">
        <v>967</v>
      </c>
      <c r="C189" s="144">
        <f t="shared" ref="C189:L189" si="90">SUM(C184:C188)</f>
        <v>1077809</v>
      </c>
      <c r="D189" s="144">
        <f t="shared" si="90"/>
        <v>0</v>
      </c>
      <c r="E189" s="144">
        <f t="shared" si="90"/>
        <v>1077809</v>
      </c>
      <c r="F189" s="144" t="e">
        <f t="shared" si="90"/>
        <v>#REF!</v>
      </c>
      <c r="G189" s="144" t="e">
        <f t="shared" si="90"/>
        <v>#REF!</v>
      </c>
      <c r="H189" s="144">
        <f t="shared" si="90"/>
        <v>1074840</v>
      </c>
      <c r="I189" s="170">
        <f t="shared" si="90"/>
        <v>-112400</v>
      </c>
      <c r="J189" s="144">
        <f t="shared" si="90"/>
        <v>962440</v>
      </c>
      <c r="K189" s="144">
        <f t="shared" si="90"/>
        <v>1061069.72</v>
      </c>
      <c r="L189" s="144">
        <f t="shared" si="90"/>
        <v>-98629.72</v>
      </c>
      <c r="M189" s="101"/>
    </row>
    <row r="190" spans="1:12">
      <c r="A190" s="133"/>
      <c r="B190" s="134"/>
      <c r="C190" s="135"/>
      <c r="D190" s="135"/>
      <c r="E190" s="135"/>
      <c r="F190" s="135"/>
      <c r="G190" s="135"/>
      <c r="H190" s="138"/>
      <c r="I190" s="138"/>
      <c r="J190" s="138"/>
      <c r="K190" s="138"/>
      <c r="L190" s="138"/>
    </row>
    <row r="191" s="26" customFormat="1" spans="1:13">
      <c r="A191" s="39">
        <v>22106</v>
      </c>
      <c r="B191" s="40" t="s">
        <v>968</v>
      </c>
      <c r="C191" s="50"/>
      <c r="D191" s="50"/>
      <c r="E191" s="50"/>
      <c r="F191" s="50"/>
      <c r="G191" s="50"/>
      <c r="H191" s="49"/>
      <c r="I191" s="49"/>
      <c r="J191" s="49"/>
      <c r="K191" s="49"/>
      <c r="L191" s="49"/>
      <c r="M191" s="101"/>
    </row>
    <row r="192" spans="1:12">
      <c r="A192" s="53">
        <v>2210601</v>
      </c>
      <c r="B192" s="54" t="s">
        <v>969</v>
      </c>
      <c r="C192" s="55">
        <f>'Budget-Exp'!N55</f>
        <v>1120039</v>
      </c>
      <c r="D192" s="55">
        <v>0</v>
      </c>
      <c r="E192" s="55">
        <f t="shared" ref="E192:E201" si="91">C192+D192</f>
        <v>1120039</v>
      </c>
      <c r="F192" s="55">
        <f>'REPA-Sch'!F191</f>
        <v>785758.46</v>
      </c>
      <c r="G192" s="351">
        <f t="shared" ref="G192:G201" si="92">E192-F192</f>
        <v>334280.54</v>
      </c>
      <c r="H192" s="57">
        <f>[1]Budget!AE87</f>
        <v>835981</v>
      </c>
      <c r="I192" s="103">
        <f>1210000</f>
        <v>1210000</v>
      </c>
      <c r="J192" s="62">
        <f t="shared" ref="J192:J201" si="93">H192+I192</f>
        <v>2045981</v>
      </c>
      <c r="K192" s="57">
        <f>[1]REPA_Payments!N80</f>
        <v>495548.02</v>
      </c>
      <c r="L192" s="57">
        <f>J192-K192</f>
        <v>1550432.98</v>
      </c>
    </row>
    <row r="193" spans="1:12">
      <c r="A193" s="53">
        <v>2210602</v>
      </c>
      <c r="B193" s="54" t="s">
        <v>970</v>
      </c>
      <c r="C193" s="55">
        <f>'Budget-Exp'!N53</f>
        <v>22866</v>
      </c>
      <c r="D193" s="55">
        <v>0</v>
      </c>
      <c r="E193" s="55">
        <f t="shared" si="91"/>
        <v>22866</v>
      </c>
      <c r="F193" s="55">
        <f>'REPA-Sch'!F192</f>
        <v>0</v>
      </c>
      <c r="G193" s="351">
        <f t="shared" si="92"/>
        <v>22866</v>
      </c>
      <c r="H193" s="57">
        <f>[1]Budget!AE88</f>
        <v>20000</v>
      </c>
      <c r="I193" s="103">
        <v>0</v>
      </c>
      <c r="J193" s="62">
        <f t="shared" si="93"/>
        <v>20000</v>
      </c>
      <c r="K193" s="57">
        <f>[1]REPA_Payments!N81</f>
        <v>10000</v>
      </c>
      <c r="L193" s="57">
        <f t="shared" ref="L193:L201" si="94">J193-K193</f>
        <v>10000</v>
      </c>
    </row>
    <row r="194" spans="1:12">
      <c r="A194" s="53">
        <v>2210603</v>
      </c>
      <c r="B194" s="54" t="s">
        <v>971</v>
      </c>
      <c r="C194" s="55">
        <f>'Budget-Exp'!N52</f>
        <v>70077</v>
      </c>
      <c r="D194" s="55">
        <v>0</v>
      </c>
      <c r="E194" s="55">
        <f t="shared" si="91"/>
        <v>70077</v>
      </c>
      <c r="F194" s="55">
        <f>'REPA-Sch'!F193</f>
        <v>19985</v>
      </c>
      <c r="G194" s="351">
        <f t="shared" si="92"/>
        <v>50092</v>
      </c>
      <c r="H194" s="57">
        <f>[1]Budget!AE89</f>
        <v>38577</v>
      </c>
      <c r="I194" s="103">
        <v>0</v>
      </c>
      <c r="J194" s="62">
        <f t="shared" si="93"/>
        <v>38577</v>
      </c>
      <c r="K194" s="57">
        <f>[1]REPA_Payments!N82</f>
        <v>27222</v>
      </c>
      <c r="L194" s="57">
        <f t="shared" si="94"/>
        <v>11355</v>
      </c>
    </row>
    <row r="195" spans="1:12">
      <c r="A195" s="53">
        <v>2210606</v>
      </c>
      <c r="B195" s="54" t="s">
        <v>972</v>
      </c>
      <c r="C195" s="55">
        <v>0</v>
      </c>
      <c r="D195" s="55">
        <v>0</v>
      </c>
      <c r="E195" s="55">
        <f t="shared" si="91"/>
        <v>0</v>
      </c>
      <c r="F195" s="55">
        <f>'REPA-Sch'!F194</f>
        <v>34193.34</v>
      </c>
      <c r="G195" s="351">
        <f t="shared" si="92"/>
        <v>-34193.34</v>
      </c>
      <c r="H195" s="57">
        <f>[1]Budget!AE91</f>
        <v>15000</v>
      </c>
      <c r="I195" s="103">
        <v>0</v>
      </c>
      <c r="J195" s="62">
        <f t="shared" si="93"/>
        <v>15000</v>
      </c>
      <c r="K195" s="57">
        <f>[1]REPA_Payments!N84</f>
        <v>0</v>
      </c>
      <c r="L195" s="57">
        <f t="shared" si="94"/>
        <v>15000</v>
      </c>
    </row>
    <row r="196" spans="1:12">
      <c r="A196" s="53">
        <v>2210607</v>
      </c>
      <c r="B196" s="54" t="s">
        <v>185</v>
      </c>
      <c r="C196" s="55">
        <f>'Budget-Exp'!N54</f>
        <v>109706</v>
      </c>
      <c r="D196" s="55">
        <v>0</v>
      </c>
      <c r="E196" s="55">
        <f t="shared" si="91"/>
        <v>109706</v>
      </c>
      <c r="F196" s="55">
        <f>'REPA-Sch'!F195</f>
        <v>0</v>
      </c>
      <c r="G196" s="351">
        <f t="shared" si="92"/>
        <v>109706</v>
      </c>
      <c r="H196" s="57">
        <f>[1]Budget!AE92</f>
        <v>70000</v>
      </c>
      <c r="I196" s="103">
        <f>-5000</f>
        <v>-5000</v>
      </c>
      <c r="J196" s="62">
        <f t="shared" si="93"/>
        <v>65000</v>
      </c>
      <c r="K196" s="57">
        <f>[1]REPA_Payments!N85</f>
        <v>0</v>
      </c>
      <c r="L196" s="57">
        <f t="shared" si="94"/>
        <v>65000</v>
      </c>
    </row>
    <row r="197" spans="1:12">
      <c r="A197" s="53">
        <v>2210610</v>
      </c>
      <c r="B197" s="54" t="s">
        <v>224</v>
      </c>
      <c r="C197" s="55">
        <f>'Budget-Exp'!N49</f>
        <v>155870</v>
      </c>
      <c r="D197" s="55">
        <v>0</v>
      </c>
      <c r="E197" s="55">
        <f t="shared" si="91"/>
        <v>155870</v>
      </c>
      <c r="F197" s="55">
        <f>'REPA-Sch'!F196</f>
        <v>0</v>
      </c>
      <c r="G197" s="351">
        <f t="shared" si="92"/>
        <v>155870</v>
      </c>
      <c r="H197" s="57">
        <f>[1]Budget!AE93</f>
        <v>0</v>
      </c>
      <c r="I197" s="103">
        <v>0</v>
      </c>
      <c r="J197" s="62">
        <f t="shared" si="93"/>
        <v>0</v>
      </c>
      <c r="K197" s="57">
        <f>[1]REPA_Payments!N86</f>
        <v>0</v>
      </c>
      <c r="L197" s="57">
        <f t="shared" si="94"/>
        <v>0</v>
      </c>
    </row>
    <row r="198" spans="1:12">
      <c r="A198" s="53">
        <v>2210611</v>
      </c>
      <c r="B198" s="54" t="s">
        <v>973</v>
      </c>
      <c r="C198" s="55">
        <v>0</v>
      </c>
      <c r="D198" s="55">
        <v>0</v>
      </c>
      <c r="E198" s="55">
        <f t="shared" si="91"/>
        <v>0</v>
      </c>
      <c r="F198" s="55">
        <f>'REPA-Sch'!F197</f>
        <v>54330</v>
      </c>
      <c r="G198" s="351">
        <f t="shared" si="92"/>
        <v>-54330</v>
      </c>
      <c r="H198" s="57">
        <f>[1]Budget!AE94</f>
        <v>50000</v>
      </c>
      <c r="I198" s="103">
        <v>0</v>
      </c>
      <c r="J198" s="62">
        <f t="shared" si="93"/>
        <v>50000</v>
      </c>
      <c r="K198" s="57">
        <f>[1]REPA_Payments!N87</f>
        <v>6000</v>
      </c>
      <c r="L198" s="57">
        <f t="shared" si="94"/>
        <v>44000</v>
      </c>
    </row>
    <row r="199" spans="1:12">
      <c r="A199" s="53">
        <v>2210616</v>
      </c>
      <c r="B199" s="54" t="s">
        <v>974</v>
      </c>
      <c r="C199" s="55">
        <f>'Budget-Exp'!N51</f>
        <v>250000</v>
      </c>
      <c r="D199" s="55">
        <v>0</v>
      </c>
      <c r="E199" s="55">
        <f t="shared" si="91"/>
        <v>250000</v>
      </c>
      <c r="F199" s="55">
        <f>'REPA-Sch'!F198</f>
        <v>214358.28</v>
      </c>
      <c r="G199" s="351">
        <f t="shared" si="92"/>
        <v>35641.72</v>
      </c>
      <c r="H199" s="57">
        <f>[1]Budget!AE98</f>
        <v>174544</v>
      </c>
      <c r="I199" s="103">
        <f>-30000</f>
        <v>-30000</v>
      </c>
      <c r="J199" s="62">
        <f t="shared" si="93"/>
        <v>144544</v>
      </c>
      <c r="K199" s="57">
        <f>[1]REPA_Payments!N91</f>
        <v>1194057</v>
      </c>
      <c r="L199" s="103">
        <f t="shared" si="94"/>
        <v>-1049513</v>
      </c>
    </row>
    <row r="200" spans="1:12">
      <c r="A200" s="53">
        <v>2210617</v>
      </c>
      <c r="B200" s="54" t="s">
        <v>216</v>
      </c>
      <c r="C200" s="55">
        <f>'Budget-Exp'!N56</f>
        <v>4591959</v>
      </c>
      <c r="D200" s="55">
        <v>0</v>
      </c>
      <c r="E200" s="55">
        <f t="shared" si="91"/>
        <v>4591959</v>
      </c>
      <c r="F200" s="55">
        <f>'REPA-Sch'!F199</f>
        <v>100000</v>
      </c>
      <c r="G200" s="351">
        <f t="shared" si="92"/>
        <v>4491959</v>
      </c>
      <c r="H200" s="57">
        <f>[1]Budget!AE99</f>
        <v>10253624</v>
      </c>
      <c r="I200" s="57">
        <v>0</v>
      </c>
      <c r="J200" s="62">
        <f t="shared" si="93"/>
        <v>10253624</v>
      </c>
      <c r="K200" s="57">
        <f>[1]REPA_Payments!N92</f>
        <v>60934.8</v>
      </c>
      <c r="L200" s="103">
        <f t="shared" si="94"/>
        <v>10192689.2</v>
      </c>
    </row>
    <row r="201" spans="1:12">
      <c r="A201" s="74">
        <v>2210623</v>
      </c>
      <c r="B201" s="75" t="s">
        <v>147</v>
      </c>
      <c r="C201" s="55">
        <f>'Budget-Exp'!N50</f>
        <v>40493</v>
      </c>
      <c r="D201" s="55">
        <v>0</v>
      </c>
      <c r="E201" s="55">
        <f t="shared" si="91"/>
        <v>40493</v>
      </c>
      <c r="F201" s="55">
        <f>'REPA-Sch'!F200</f>
        <v>5140</v>
      </c>
      <c r="G201" s="351">
        <f t="shared" si="92"/>
        <v>35353</v>
      </c>
      <c r="H201" s="57">
        <f>[1]Budget!AE100</f>
        <v>29306</v>
      </c>
      <c r="I201" s="57">
        <v>0</v>
      </c>
      <c r="J201" s="62">
        <f t="shared" si="93"/>
        <v>29306</v>
      </c>
      <c r="K201" s="57">
        <f>[1]REPA_Payments!N93</f>
        <v>9020</v>
      </c>
      <c r="L201" s="62">
        <f t="shared" si="94"/>
        <v>20286</v>
      </c>
    </row>
    <row r="202" s="26" customFormat="1" spans="1:13">
      <c r="A202" s="142"/>
      <c r="B202" s="143" t="s">
        <v>975</v>
      </c>
      <c r="C202" s="144">
        <f t="shared" ref="C202:L202" si="95">SUM(C192:C201)</f>
        <v>6361010</v>
      </c>
      <c r="D202" s="144">
        <f t="shared" si="95"/>
        <v>0</v>
      </c>
      <c r="E202" s="144">
        <f t="shared" si="95"/>
        <v>6361010</v>
      </c>
      <c r="F202" s="144">
        <f t="shared" si="95"/>
        <v>1213765.08</v>
      </c>
      <c r="G202" s="144">
        <f t="shared" si="95"/>
        <v>5147244.92</v>
      </c>
      <c r="H202" s="144">
        <f t="shared" si="95"/>
        <v>11487032</v>
      </c>
      <c r="I202" s="170">
        <f t="shared" si="95"/>
        <v>1175000</v>
      </c>
      <c r="J202" s="144">
        <f t="shared" si="95"/>
        <v>12662032</v>
      </c>
      <c r="K202" s="144">
        <f t="shared" si="95"/>
        <v>1802781.82</v>
      </c>
      <c r="L202" s="144">
        <f t="shared" si="95"/>
        <v>10859250.18</v>
      </c>
      <c r="M202" s="101"/>
    </row>
    <row r="203" spans="1:12">
      <c r="A203" s="133"/>
      <c r="B203" s="134"/>
      <c r="C203" s="135"/>
      <c r="D203" s="135"/>
      <c r="E203" s="135"/>
      <c r="F203" s="135"/>
      <c r="G203" s="135"/>
      <c r="H203" s="138"/>
      <c r="I203" s="138"/>
      <c r="J203" s="138"/>
      <c r="K203" s="138"/>
      <c r="L203" s="138"/>
    </row>
    <row r="204" s="26" customFormat="1" spans="1:13">
      <c r="A204" s="39">
        <v>22107</v>
      </c>
      <c r="B204" s="40" t="s">
        <v>976</v>
      </c>
      <c r="C204" s="50"/>
      <c r="D204" s="50"/>
      <c r="E204" s="50"/>
      <c r="F204" s="50"/>
      <c r="G204" s="50"/>
      <c r="H204" s="49"/>
      <c r="I204" s="49"/>
      <c r="J204" s="49"/>
      <c r="K204" s="49"/>
      <c r="L204" s="49"/>
      <c r="M204" s="101"/>
    </row>
    <row r="205" spans="1:12">
      <c r="A205" s="53">
        <f>'Budget-Exp'!M61</f>
        <v>2210701</v>
      </c>
      <c r="B205" s="54" t="str">
        <f>'Budget-Exp'!L61</f>
        <v>Training Materials</v>
      </c>
      <c r="C205" s="55">
        <f>'Budget-Exp'!N61</f>
        <v>104000</v>
      </c>
      <c r="D205" s="55">
        <v>0</v>
      </c>
      <c r="E205" s="55">
        <f t="shared" ref="E205:E209" si="96">C205+D205</f>
        <v>104000</v>
      </c>
      <c r="F205" s="55">
        <f>'REPA-Sch'!F204</f>
        <v>0</v>
      </c>
      <c r="G205" s="55">
        <f t="shared" ref="G205:G209" si="97">E205-F205</f>
        <v>104000</v>
      </c>
      <c r="H205" s="57"/>
      <c r="I205" s="57"/>
      <c r="J205" s="62"/>
      <c r="K205" s="57"/>
      <c r="L205" s="57"/>
    </row>
    <row r="206" spans="1:12">
      <c r="A206" s="53">
        <v>2210702</v>
      </c>
      <c r="B206" s="54" t="s">
        <v>977</v>
      </c>
      <c r="C206" s="55">
        <v>0</v>
      </c>
      <c r="D206" s="55">
        <v>0</v>
      </c>
      <c r="E206" s="55">
        <f t="shared" si="96"/>
        <v>0</v>
      </c>
      <c r="F206" s="55">
        <f>'REPA-Sch'!F205</f>
        <v>0</v>
      </c>
      <c r="G206" s="55">
        <f t="shared" si="97"/>
        <v>0</v>
      </c>
      <c r="H206" s="57">
        <f>[1]Budget!AE104</f>
        <v>73000</v>
      </c>
      <c r="I206" s="57">
        <v>0</v>
      </c>
      <c r="J206" s="62">
        <f t="shared" ref="J206:J209" si="98">H206+I206</f>
        <v>73000</v>
      </c>
      <c r="K206" s="57">
        <f>[1]REPA_Payments!N97</f>
        <v>55870</v>
      </c>
      <c r="L206" s="103">
        <f>J206-K206</f>
        <v>17130</v>
      </c>
    </row>
    <row r="207" spans="1:12">
      <c r="A207" s="53">
        <v>2210709</v>
      </c>
      <c r="B207" s="54" t="str">
        <f>'Budget-Exp'!L59</f>
        <v>Seminars/Conferences/Workshops - Domestic</v>
      </c>
      <c r="C207" s="55">
        <f>'Budget-Exp'!N59</f>
        <v>2954473</v>
      </c>
      <c r="D207" s="55">
        <v>0</v>
      </c>
      <c r="E207" s="55">
        <f t="shared" si="96"/>
        <v>2954473</v>
      </c>
      <c r="F207" s="55">
        <f>'REPA-Sch'!F206</f>
        <v>3616985.2</v>
      </c>
      <c r="G207" s="55">
        <f t="shared" si="97"/>
        <v>-662512.2</v>
      </c>
      <c r="H207" s="57">
        <f>[1]Budget!AE107</f>
        <v>1463699</v>
      </c>
      <c r="I207" s="57">
        <f>6000+-2800-6000-5000+46500-3000-15000+100000</f>
        <v>120700</v>
      </c>
      <c r="J207" s="62">
        <f t="shared" si="98"/>
        <v>1584399</v>
      </c>
      <c r="K207" s="57">
        <f>[1]REPA_Payments!N100</f>
        <v>3334011.67</v>
      </c>
      <c r="L207" s="103">
        <f t="shared" ref="L207:L209" si="99">J207-K207</f>
        <v>-1749612.67</v>
      </c>
    </row>
    <row r="208" spans="1:12">
      <c r="A208" s="53">
        <v>2210710</v>
      </c>
      <c r="B208" s="54" t="s">
        <v>149</v>
      </c>
      <c r="C208" s="55">
        <f>'Budget-Exp'!N60</f>
        <v>59200</v>
      </c>
      <c r="D208" s="55">
        <v>0</v>
      </c>
      <c r="E208" s="55">
        <f t="shared" si="96"/>
        <v>59200</v>
      </c>
      <c r="F208" s="55">
        <f>'REPA-Sch'!F207</f>
        <v>0</v>
      </c>
      <c r="G208" s="55">
        <f t="shared" si="97"/>
        <v>59200</v>
      </c>
      <c r="H208" s="57">
        <f>[1]Budget!AE108</f>
        <v>20000</v>
      </c>
      <c r="I208" s="57">
        <v>0</v>
      </c>
      <c r="J208" s="62">
        <f t="shared" si="98"/>
        <v>20000</v>
      </c>
      <c r="K208" s="57">
        <f>[1]REPA_Payments!N101</f>
        <v>17290</v>
      </c>
      <c r="L208" s="57">
        <f t="shared" si="99"/>
        <v>2710</v>
      </c>
    </row>
    <row r="209" spans="1:12">
      <c r="A209" s="74">
        <v>2210711</v>
      </c>
      <c r="B209" s="75" t="s">
        <v>978</v>
      </c>
      <c r="C209" s="55">
        <f>'Budget-Exp'!N58</f>
        <v>201706</v>
      </c>
      <c r="D209" s="55">
        <v>0</v>
      </c>
      <c r="E209" s="55">
        <f t="shared" si="96"/>
        <v>201706</v>
      </c>
      <c r="F209" s="55">
        <f>'REPA-Sch'!F208</f>
        <v>126623.2</v>
      </c>
      <c r="G209" s="55">
        <f t="shared" si="97"/>
        <v>75082.8</v>
      </c>
      <c r="H209" s="57">
        <f>[1]Budget!AE109</f>
        <v>244994</v>
      </c>
      <c r="I209" s="103">
        <f>-1000-20000</f>
        <v>-21000</v>
      </c>
      <c r="J209" s="62">
        <f t="shared" si="98"/>
        <v>223994</v>
      </c>
      <c r="K209" s="57">
        <f>[1]REPA_Payments!N102</f>
        <v>12000</v>
      </c>
      <c r="L209" s="62">
        <f t="shared" si="99"/>
        <v>211994</v>
      </c>
    </row>
    <row r="210" s="26" customFormat="1" spans="1:13">
      <c r="A210" s="142"/>
      <c r="B210" s="143" t="s">
        <v>979</v>
      </c>
      <c r="C210" s="144">
        <f>SUM(C205:C209)</f>
        <v>3319379</v>
      </c>
      <c r="D210" s="144">
        <f>SUM(D205:D209)</f>
        <v>0</v>
      </c>
      <c r="E210" s="144">
        <f>SUM(E205:E209)</f>
        <v>3319379</v>
      </c>
      <c r="F210" s="144">
        <f>SUM(F205:F209)</f>
        <v>3743608.4</v>
      </c>
      <c r="G210" s="144">
        <f>SUM(G205:G209)</f>
        <v>-424229.4</v>
      </c>
      <c r="H210" s="144">
        <f>SUM(H206:H209)</f>
        <v>1801693</v>
      </c>
      <c r="I210" s="170">
        <f>SUM(I206:I209)</f>
        <v>99700</v>
      </c>
      <c r="J210" s="144">
        <f>SUM(J206:J209)</f>
        <v>1901393</v>
      </c>
      <c r="K210" s="144">
        <f>SUM(K206:K209)</f>
        <v>3419171.67</v>
      </c>
      <c r="L210" s="170">
        <f>SUM(L206:L209)</f>
        <v>-1517778.67</v>
      </c>
      <c r="M210" s="101"/>
    </row>
    <row r="211" spans="1:12">
      <c r="A211" s="133"/>
      <c r="B211" s="134"/>
      <c r="C211" s="135"/>
      <c r="D211" s="135"/>
      <c r="E211" s="135"/>
      <c r="F211" s="135"/>
      <c r="G211" s="135"/>
      <c r="H211" s="138"/>
      <c r="I211" s="138"/>
      <c r="J211" s="138"/>
      <c r="K211" s="138"/>
      <c r="L211" s="138"/>
    </row>
    <row r="212" s="26" customFormat="1" spans="1:13">
      <c r="A212" s="39">
        <v>22108</v>
      </c>
      <c r="B212" s="40" t="s">
        <v>980</v>
      </c>
      <c r="C212" s="50"/>
      <c r="D212" s="50"/>
      <c r="E212" s="50"/>
      <c r="F212" s="50"/>
      <c r="G212" s="50"/>
      <c r="H212" s="49"/>
      <c r="I212" s="49"/>
      <c r="J212" s="49"/>
      <c r="K212" s="49"/>
      <c r="L212" s="49"/>
      <c r="M212" s="101"/>
    </row>
    <row r="213" ht="12" customHeight="1" spans="1:12">
      <c r="A213" s="53">
        <v>2210801</v>
      </c>
      <c r="B213" s="54" t="s">
        <v>981</v>
      </c>
      <c r="C213" s="55">
        <f>'Budget-Exp'!N37</f>
        <v>400000</v>
      </c>
      <c r="D213" s="55">
        <v>0</v>
      </c>
      <c r="E213" s="55">
        <f t="shared" ref="E213:E214" si="100">C213+D213</f>
        <v>400000</v>
      </c>
      <c r="F213" s="55">
        <f>'REPA-Sch'!F212</f>
        <v>495019.71</v>
      </c>
      <c r="G213" s="55">
        <f t="shared" ref="G213:G214" si="101">E213-F213</f>
        <v>-95019.71</v>
      </c>
      <c r="H213" s="57">
        <f>[1]Budget!AE113</f>
        <v>300000</v>
      </c>
      <c r="I213" s="103">
        <f>-30000</f>
        <v>-30000</v>
      </c>
      <c r="J213" s="62">
        <f t="shared" ref="J213:J214" si="102">H213+I213</f>
        <v>270000</v>
      </c>
      <c r="K213" s="57">
        <f>[1]REPA_Payments!N106</f>
        <v>955302.41</v>
      </c>
      <c r="L213" s="103">
        <f>J213-K213</f>
        <v>-685302.41</v>
      </c>
    </row>
    <row r="214" spans="1:12">
      <c r="A214" s="74">
        <v>2210806</v>
      </c>
      <c r="B214" s="75" t="s">
        <v>982</v>
      </c>
      <c r="C214" s="55">
        <f>'Budget-Exp'!N36</f>
        <v>125431</v>
      </c>
      <c r="D214" s="55">
        <v>0</v>
      </c>
      <c r="E214" s="55">
        <f t="shared" si="100"/>
        <v>125431</v>
      </c>
      <c r="F214" s="55">
        <f>'REPA-Sch'!F213</f>
        <v>321592.64</v>
      </c>
      <c r="G214" s="55">
        <f t="shared" si="101"/>
        <v>-196161.64</v>
      </c>
      <c r="H214" s="57">
        <f>[1]Budget!AE115</f>
        <v>408031</v>
      </c>
      <c r="I214" s="103">
        <v>-38000</v>
      </c>
      <c r="J214" s="62">
        <f t="shared" si="102"/>
        <v>370031</v>
      </c>
      <c r="K214" s="57">
        <f>[1]REPA_Payments!N108</f>
        <v>0</v>
      </c>
      <c r="L214" s="62">
        <f t="shared" ref="L214" si="103">J214-K214</f>
        <v>370031</v>
      </c>
    </row>
    <row r="215" s="26" customFormat="1" spans="1:13">
      <c r="A215" s="142"/>
      <c r="B215" s="143" t="s">
        <v>983</v>
      </c>
      <c r="C215" s="144">
        <f t="shared" ref="C215:L215" si="104">SUM(C213:C214)</f>
        <v>525431</v>
      </c>
      <c r="D215" s="144">
        <f t="shared" si="104"/>
        <v>0</v>
      </c>
      <c r="E215" s="144">
        <f t="shared" si="104"/>
        <v>525431</v>
      </c>
      <c r="F215" s="144">
        <f t="shared" si="104"/>
        <v>816612.35</v>
      </c>
      <c r="G215" s="144">
        <f t="shared" si="104"/>
        <v>-291181.35</v>
      </c>
      <c r="H215" s="144">
        <f t="shared" si="104"/>
        <v>708031</v>
      </c>
      <c r="I215" s="170">
        <f t="shared" si="104"/>
        <v>-68000</v>
      </c>
      <c r="J215" s="144">
        <f t="shared" si="104"/>
        <v>640031</v>
      </c>
      <c r="K215" s="144">
        <f t="shared" si="104"/>
        <v>955302.41</v>
      </c>
      <c r="L215" s="170">
        <f t="shared" si="104"/>
        <v>-315271.41</v>
      </c>
      <c r="M215" s="101"/>
    </row>
    <row r="216" spans="1:12">
      <c r="A216" s="133"/>
      <c r="B216" s="134"/>
      <c r="C216" s="135"/>
      <c r="D216" s="135"/>
      <c r="E216" s="135"/>
      <c r="F216" s="135"/>
      <c r="G216" s="135"/>
      <c r="H216" s="138"/>
      <c r="I216" s="138"/>
      <c r="J216" s="138"/>
      <c r="K216" s="138"/>
      <c r="L216" s="138"/>
    </row>
    <row r="217" s="26" customFormat="1" spans="1:13">
      <c r="A217" s="39">
        <v>22109</v>
      </c>
      <c r="B217" s="40" t="s">
        <v>984</v>
      </c>
      <c r="C217" s="50"/>
      <c r="D217" s="50"/>
      <c r="E217" s="50"/>
      <c r="F217" s="50"/>
      <c r="G217" s="50"/>
      <c r="H217" s="49"/>
      <c r="I217" s="49"/>
      <c r="J217" s="49"/>
      <c r="K217" s="49"/>
      <c r="L217" s="49"/>
      <c r="M217" s="101"/>
    </row>
    <row r="218" spans="1:12">
      <c r="A218" s="53">
        <v>2210902</v>
      </c>
      <c r="B218" s="54" t="s">
        <v>985</v>
      </c>
      <c r="C218" s="55">
        <f>'Budget-Exp'!N57</f>
        <v>98000</v>
      </c>
      <c r="D218" s="55">
        <v>0</v>
      </c>
      <c r="E218" s="55">
        <f t="shared" ref="E218" si="105">C218+D218</f>
        <v>98000</v>
      </c>
      <c r="F218" s="55">
        <f>'REPA-Sch'!F217</f>
        <v>210536.8</v>
      </c>
      <c r="G218" s="55">
        <f t="shared" ref="G218" si="106">E218-F218</f>
        <v>-112536.8</v>
      </c>
      <c r="H218" s="57">
        <f>[1]Budget!AE119</f>
        <v>90000</v>
      </c>
      <c r="I218" s="57">
        <f>30400</f>
        <v>30400</v>
      </c>
      <c r="J218" s="62">
        <f t="shared" ref="J218" si="107">H218+I218</f>
        <v>120400</v>
      </c>
      <c r="K218" s="57">
        <f>[1]REPA_Payments!N112</f>
        <v>201400</v>
      </c>
      <c r="L218" s="103">
        <f>J218-K218</f>
        <v>-81000</v>
      </c>
    </row>
    <row r="219" s="26" customFormat="1" spans="1:13">
      <c r="A219" s="142"/>
      <c r="B219" s="143" t="s">
        <v>986</v>
      </c>
      <c r="C219" s="144">
        <f t="shared" ref="C219:L219" si="108">SUM(C218:C218)</f>
        <v>98000</v>
      </c>
      <c r="D219" s="144">
        <f t="shared" si="108"/>
        <v>0</v>
      </c>
      <c r="E219" s="144">
        <f t="shared" si="108"/>
        <v>98000</v>
      </c>
      <c r="F219" s="144">
        <f t="shared" si="108"/>
        <v>210536.8</v>
      </c>
      <c r="G219" s="144">
        <f t="shared" si="108"/>
        <v>-112536.8</v>
      </c>
      <c r="H219" s="144">
        <f t="shared" si="108"/>
        <v>90000</v>
      </c>
      <c r="I219" s="144">
        <f t="shared" si="108"/>
        <v>30400</v>
      </c>
      <c r="J219" s="144">
        <f t="shared" si="108"/>
        <v>120400</v>
      </c>
      <c r="K219" s="144">
        <f t="shared" si="108"/>
        <v>201400</v>
      </c>
      <c r="L219" s="170">
        <f t="shared" si="108"/>
        <v>-81000</v>
      </c>
      <c r="M219" s="101"/>
    </row>
    <row r="220" spans="1:12">
      <c r="A220" s="133"/>
      <c r="B220" s="134"/>
      <c r="C220" s="135"/>
      <c r="D220" s="135"/>
      <c r="E220" s="135"/>
      <c r="F220" s="135"/>
      <c r="G220" s="135"/>
      <c r="H220" s="138"/>
      <c r="I220" s="138"/>
      <c r="J220" s="138"/>
      <c r="K220" s="138"/>
      <c r="L220" s="138"/>
    </row>
    <row r="221" s="26" customFormat="1" spans="1:13">
      <c r="A221" s="39">
        <v>22111</v>
      </c>
      <c r="B221" s="40" t="s">
        <v>987</v>
      </c>
      <c r="C221" s="50"/>
      <c r="D221" s="50"/>
      <c r="E221" s="50"/>
      <c r="F221" s="50"/>
      <c r="G221" s="50"/>
      <c r="H221" s="49"/>
      <c r="I221" s="49"/>
      <c r="J221" s="49"/>
      <c r="K221" s="49"/>
      <c r="L221" s="49"/>
      <c r="M221" s="101"/>
    </row>
    <row r="222" spans="1:12">
      <c r="A222" s="74">
        <v>2211101</v>
      </c>
      <c r="B222" s="75" t="s">
        <v>988</v>
      </c>
      <c r="C222" s="55">
        <v>0</v>
      </c>
      <c r="D222" s="55">
        <v>0</v>
      </c>
      <c r="E222" s="55">
        <f t="shared" ref="E222" si="109">C222+D222</f>
        <v>0</v>
      </c>
      <c r="F222" s="55">
        <f>'REPA-Sch'!F221</f>
        <v>6068</v>
      </c>
      <c r="G222" s="103">
        <f t="shared" ref="G222" si="110">E222-F222</f>
        <v>-6068</v>
      </c>
      <c r="H222" s="62">
        <f>[1]Budget!AE126</f>
        <v>0</v>
      </c>
      <c r="I222" s="62">
        <v>0</v>
      </c>
      <c r="J222" s="62">
        <f t="shared" ref="J222" si="111">H222+I222</f>
        <v>0</v>
      </c>
      <c r="K222" s="62">
        <f>[1]REPA_Payments!N119</f>
        <v>7251.56</v>
      </c>
      <c r="L222" s="103">
        <f t="shared" ref="L222" si="112">J222-K222</f>
        <v>-7251.56</v>
      </c>
    </row>
    <row r="223" s="26" customFormat="1" spans="1:13">
      <c r="A223" s="142"/>
      <c r="B223" s="143" t="s">
        <v>989</v>
      </c>
      <c r="C223" s="144">
        <f t="shared" ref="C223:H223" si="113">SUM(C222)</f>
        <v>0</v>
      </c>
      <c r="D223" s="144">
        <f t="shared" si="113"/>
        <v>0</v>
      </c>
      <c r="E223" s="144">
        <f t="shared" si="113"/>
        <v>0</v>
      </c>
      <c r="F223" s="144">
        <f t="shared" si="113"/>
        <v>6068</v>
      </c>
      <c r="G223" s="170">
        <f t="shared" si="113"/>
        <v>-6068</v>
      </c>
      <c r="H223" s="144">
        <f t="shared" si="113"/>
        <v>0</v>
      </c>
      <c r="I223" s="144">
        <f t="shared" ref="I223:L223" si="114">SUM(I222)</f>
        <v>0</v>
      </c>
      <c r="J223" s="144">
        <f t="shared" si="114"/>
        <v>0</v>
      </c>
      <c r="K223" s="144">
        <f t="shared" si="114"/>
        <v>7251.56</v>
      </c>
      <c r="L223" s="170">
        <f t="shared" si="114"/>
        <v>-7251.56</v>
      </c>
      <c r="M223" s="101"/>
    </row>
    <row r="224" spans="1:12">
      <c r="A224" s="133"/>
      <c r="B224" s="134"/>
      <c r="C224" s="135"/>
      <c r="D224" s="135"/>
      <c r="E224" s="135"/>
      <c r="F224" s="135"/>
      <c r="G224" s="135"/>
      <c r="H224" s="138"/>
      <c r="I224" s="138"/>
      <c r="J224" s="138"/>
      <c r="K224" s="138"/>
      <c r="L224" s="138"/>
    </row>
    <row r="225" s="26" customFormat="1" spans="1:13">
      <c r="A225" s="39">
        <v>22112</v>
      </c>
      <c r="B225" s="40" t="s">
        <v>448</v>
      </c>
      <c r="C225" s="50"/>
      <c r="D225" s="50"/>
      <c r="E225" s="50"/>
      <c r="F225" s="50"/>
      <c r="G225" s="50"/>
      <c r="H225" s="49"/>
      <c r="I225" s="49"/>
      <c r="J225" s="49"/>
      <c r="K225" s="49"/>
      <c r="L225" s="49"/>
      <c r="M225" s="101"/>
    </row>
    <row r="226" spans="1:12">
      <c r="A226" s="53">
        <v>2211202</v>
      </c>
      <c r="B226" s="54" t="s">
        <v>990</v>
      </c>
      <c r="C226" s="55">
        <v>0</v>
      </c>
      <c r="D226" s="55">
        <v>0</v>
      </c>
      <c r="E226" s="55">
        <f t="shared" ref="E226:E227" si="115">C226+D226</f>
        <v>0</v>
      </c>
      <c r="F226" s="55">
        <v>0</v>
      </c>
      <c r="G226" s="55">
        <f t="shared" ref="G226:G227" si="116">E226-F226</f>
        <v>0</v>
      </c>
      <c r="H226" s="57">
        <f>[1]Budget!AE130</f>
        <v>11000</v>
      </c>
      <c r="I226" s="57">
        <v>0</v>
      </c>
      <c r="J226" s="62">
        <f t="shared" ref="J226:J227" si="117">H226+I226</f>
        <v>11000</v>
      </c>
      <c r="K226" s="57">
        <f>[1]REPA_Payments!N123</f>
        <v>0</v>
      </c>
      <c r="L226" s="62">
        <f t="shared" ref="L226:L227" si="118">J226-K226</f>
        <v>11000</v>
      </c>
    </row>
    <row r="227" spans="1:12">
      <c r="A227" s="74">
        <v>2211203</v>
      </c>
      <c r="B227" s="75" t="s">
        <v>991</v>
      </c>
      <c r="C227" s="55">
        <v>0</v>
      </c>
      <c r="D227" s="55">
        <v>0</v>
      </c>
      <c r="E227" s="55">
        <f t="shared" si="115"/>
        <v>0</v>
      </c>
      <c r="F227" s="55">
        <v>0</v>
      </c>
      <c r="G227" s="55">
        <f t="shared" si="116"/>
        <v>0</v>
      </c>
      <c r="H227" s="57">
        <v>0</v>
      </c>
      <c r="I227" s="57">
        <v>189312.5</v>
      </c>
      <c r="J227" s="62">
        <f t="shared" si="117"/>
        <v>189312.5</v>
      </c>
      <c r="K227" s="57">
        <f>[1]REPA_Payments!N124</f>
        <v>0</v>
      </c>
      <c r="L227" s="62">
        <f t="shared" si="118"/>
        <v>189312.5</v>
      </c>
    </row>
    <row r="228" s="26" customFormat="1" spans="1:13">
      <c r="A228" s="142"/>
      <c r="B228" s="143" t="s">
        <v>992</v>
      </c>
      <c r="C228" s="144">
        <f t="shared" ref="C228:H228" si="119">SUM(C226:C227)</f>
        <v>0</v>
      </c>
      <c r="D228" s="144">
        <f t="shared" si="119"/>
        <v>0</v>
      </c>
      <c r="E228" s="144">
        <f t="shared" si="119"/>
        <v>0</v>
      </c>
      <c r="F228" s="144">
        <f t="shared" si="119"/>
        <v>0</v>
      </c>
      <c r="G228" s="144">
        <f t="shared" si="119"/>
        <v>0</v>
      </c>
      <c r="H228" s="144">
        <f t="shared" si="119"/>
        <v>11000</v>
      </c>
      <c r="I228" s="144">
        <f t="shared" ref="I228:L228" si="120">SUM(I226:I227)</f>
        <v>189312.5</v>
      </c>
      <c r="J228" s="144">
        <f t="shared" si="120"/>
        <v>200312.5</v>
      </c>
      <c r="K228" s="144">
        <f t="shared" si="120"/>
        <v>0</v>
      </c>
      <c r="L228" s="144">
        <f t="shared" si="120"/>
        <v>200312.5</v>
      </c>
      <c r="M228" s="101"/>
    </row>
    <row r="229" spans="1:12">
      <c r="A229" s="133"/>
      <c r="B229" s="134"/>
      <c r="C229" s="135"/>
      <c r="D229" s="135"/>
      <c r="E229" s="135"/>
      <c r="F229" s="135"/>
      <c r="G229" s="135"/>
      <c r="H229" s="138"/>
      <c r="I229" s="138"/>
      <c r="J229" s="138"/>
      <c r="K229" s="138"/>
      <c r="L229" s="138"/>
    </row>
    <row r="230" s="26" customFormat="1" spans="1:13">
      <c r="A230" s="39">
        <v>22113</v>
      </c>
      <c r="B230" s="40" t="s">
        <v>993</v>
      </c>
      <c r="C230" s="50"/>
      <c r="D230" s="50"/>
      <c r="E230" s="50"/>
      <c r="F230" s="50"/>
      <c r="G230" s="50"/>
      <c r="H230" s="49"/>
      <c r="I230" s="49"/>
      <c r="J230" s="49"/>
      <c r="K230" s="49"/>
      <c r="L230" s="49"/>
      <c r="M230" s="101"/>
    </row>
    <row r="231" spans="1:12">
      <c r="A231" s="53">
        <v>2211301</v>
      </c>
      <c r="B231" s="54" t="s">
        <v>994</v>
      </c>
      <c r="C231" s="55">
        <v>0</v>
      </c>
      <c r="D231" s="55">
        <v>0</v>
      </c>
      <c r="E231" s="55">
        <f t="shared" ref="E231:E234" si="121">C231+D231</f>
        <v>0</v>
      </c>
      <c r="F231" s="55">
        <v>0</v>
      </c>
      <c r="G231" s="55">
        <f t="shared" ref="G231:G234" si="122">E231-F231</f>
        <v>0</v>
      </c>
      <c r="H231" s="57">
        <f>[1]Budget!AE135</f>
        <v>0</v>
      </c>
      <c r="I231" s="57">
        <v>0</v>
      </c>
      <c r="J231" s="62">
        <f t="shared" ref="J231:J234" si="123">H231+I231</f>
        <v>0</v>
      </c>
      <c r="K231" s="57">
        <f>[1]REPA_Payments!N128</f>
        <v>0</v>
      </c>
      <c r="L231" s="57">
        <f>J231-K231</f>
        <v>0</v>
      </c>
    </row>
    <row r="232" spans="1:12">
      <c r="A232" s="53">
        <v>2211302</v>
      </c>
      <c r="B232" s="54" t="s">
        <v>995</v>
      </c>
      <c r="C232" s="55">
        <v>0</v>
      </c>
      <c r="D232" s="55">
        <v>0</v>
      </c>
      <c r="E232" s="55">
        <f t="shared" si="121"/>
        <v>0</v>
      </c>
      <c r="F232" s="55">
        <v>0</v>
      </c>
      <c r="G232" s="55">
        <f t="shared" si="122"/>
        <v>0</v>
      </c>
      <c r="H232" s="57">
        <f>[1]Budget!AE136</f>
        <v>0</v>
      </c>
      <c r="I232" s="57">
        <v>0</v>
      </c>
      <c r="J232" s="62">
        <f t="shared" si="123"/>
        <v>0</v>
      </c>
      <c r="K232" s="57">
        <f>[1]REPA_Payments!N129</f>
        <v>0</v>
      </c>
      <c r="L232" s="57">
        <f t="shared" ref="L232:L234" si="124">J232-K232</f>
        <v>0</v>
      </c>
    </row>
    <row r="233" spans="1:12">
      <c r="A233" s="53">
        <v>2211302</v>
      </c>
      <c r="B233" s="54" t="s">
        <v>996</v>
      </c>
      <c r="C233" s="55">
        <v>0</v>
      </c>
      <c r="D233" s="55">
        <v>0</v>
      </c>
      <c r="E233" s="55">
        <f t="shared" si="121"/>
        <v>0</v>
      </c>
      <c r="F233" s="55">
        <v>0</v>
      </c>
      <c r="G233" s="55">
        <f t="shared" si="122"/>
        <v>0</v>
      </c>
      <c r="H233" s="57">
        <f>[1]Budget!AE137</f>
        <v>0</v>
      </c>
      <c r="I233" s="57">
        <v>0</v>
      </c>
      <c r="J233" s="62">
        <f t="shared" si="123"/>
        <v>0</v>
      </c>
      <c r="K233" s="57">
        <f>[1]REPA_Payments!N130</f>
        <v>0</v>
      </c>
      <c r="L233" s="57">
        <f t="shared" si="124"/>
        <v>0</v>
      </c>
    </row>
    <row r="234" spans="1:12">
      <c r="A234" s="74">
        <v>2211302</v>
      </c>
      <c r="B234" s="75" t="s">
        <v>997</v>
      </c>
      <c r="C234" s="55">
        <v>0</v>
      </c>
      <c r="D234" s="55">
        <v>0</v>
      </c>
      <c r="E234" s="55">
        <f t="shared" si="121"/>
        <v>0</v>
      </c>
      <c r="F234" s="55">
        <v>0</v>
      </c>
      <c r="G234" s="55">
        <f t="shared" si="122"/>
        <v>0</v>
      </c>
      <c r="H234" s="57">
        <f>[1]Budget!AE138</f>
        <v>0</v>
      </c>
      <c r="I234" s="57">
        <v>0</v>
      </c>
      <c r="J234" s="62">
        <f t="shared" si="123"/>
        <v>0</v>
      </c>
      <c r="K234" s="57">
        <f>[1]REPA_Payments!N131</f>
        <v>0</v>
      </c>
      <c r="L234" s="62">
        <f t="shared" si="124"/>
        <v>0</v>
      </c>
    </row>
    <row r="235" s="26" customFormat="1" ht="11.25" spans="1:13">
      <c r="A235" s="152"/>
      <c r="B235" s="153" t="s">
        <v>998</v>
      </c>
      <c r="C235" s="154">
        <f>SUM(C231:C234)</f>
        <v>0</v>
      </c>
      <c r="D235" s="154">
        <f t="shared" ref="D235:H235" si="125">SUM(D231:D234)</f>
        <v>0</v>
      </c>
      <c r="E235" s="154">
        <f t="shared" si="125"/>
        <v>0</v>
      </c>
      <c r="F235" s="154">
        <f t="shared" si="125"/>
        <v>0</v>
      </c>
      <c r="G235" s="154">
        <f t="shared" si="125"/>
        <v>0</v>
      </c>
      <c r="H235" s="154">
        <f t="shared" si="125"/>
        <v>0</v>
      </c>
      <c r="I235" s="154">
        <f t="shared" ref="I235:L235" si="126">SUM(I231:I234)</f>
        <v>0</v>
      </c>
      <c r="J235" s="154">
        <f t="shared" si="126"/>
        <v>0</v>
      </c>
      <c r="K235" s="154">
        <f t="shared" si="126"/>
        <v>0</v>
      </c>
      <c r="L235" s="188">
        <f t="shared" si="126"/>
        <v>0</v>
      </c>
      <c r="M235" s="101"/>
    </row>
    <row r="236" s="26" customFormat="1" ht="11.25" spans="1:13">
      <c r="A236" s="156"/>
      <c r="B236" s="157" t="s">
        <v>999</v>
      </c>
      <c r="C236" s="158">
        <f>C235+C228+C223+C219+C215+C210+C202+C189+C181+C176+C171+C164</f>
        <v>13630738</v>
      </c>
      <c r="D236" s="158">
        <f t="shared" ref="D236:L236" si="127">D235+D228+D223+D219+D215+D210+D202+D189+D181+D176+D171+D164</f>
        <v>0</v>
      </c>
      <c r="E236" s="158">
        <f t="shared" si="127"/>
        <v>13630738</v>
      </c>
      <c r="F236" s="158" t="e">
        <f t="shared" si="127"/>
        <v>#REF!</v>
      </c>
      <c r="G236" s="158" t="e">
        <f t="shared" si="127"/>
        <v>#REF!</v>
      </c>
      <c r="H236" s="158">
        <f t="shared" si="127"/>
        <v>16923471</v>
      </c>
      <c r="I236" s="158">
        <f t="shared" si="127"/>
        <v>1709312.5</v>
      </c>
      <c r="J236" s="158">
        <f t="shared" si="127"/>
        <v>18632783.5</v>
      </c>
      <c r="K236" s="158">
        <f t="shared" si="127"/>
        <v>10798331.57</v>
      </c>
      <c r="L236" s="158">
        <f t="shared" si="127"/>
        <v>7834451.93</v>
      </c>
      <c r="M236" s="101"/>
    </row>
    <row r="237" spans="1:12">
      <c r="A237" s="133"/>
      <c r="B237" s="134"/>
      <c r="C237" s="135"/>
      <c r="D237" s="135"/>
      <c r="E237" s="135"/>
      <c r="F237" s="135"/>
      <c r="G237" s="135"/>
      <c r="H237" s="138"/>
      <c r="I237" s="138"/>
      <c r="J237" s="138"/>
      <c r="K237" s="138"/>
      <c r="L237" s="138"/>
    </row>
    <row r="238" spans="1:12">
      <c r="A238" s="133"/>
      <c r="B238" s="134"/>
      <c r="C238" s="135"/>
      <c r="D238" s="135"/>
      <c r="E238" s="135"/>
      <c r="F238" s="135"/>
      <c r="G238" s="135"/>
      <c r="H238" s="138"/>
      <c r="I238" s="138"/>
      <c r="J238" s="138"/>
      <c r="K238" s="138"/>
      <c r="L238" s="138"/>
    </row>
    <row r="239" s="26" customFormat="1" spans="1:13">
      <c r="A239" s="39"/>
      <c r="B239" s="40" t="s">
        <v>583</v>
      </c>
      <c r="C239" s="50"/>
      <c r="D239" s="50"/>
      <c r="E239" s="50"/>
      <c r="F239" s="50"/>
      <c r="G239" s="50"/>
      <c r="H239" s="49"/>
      <c r="I239" s="49"/>
      <c r="J239" s="49"/>
      <c r="K239" s="49"/>
      <c r="L239" s="49"/>
      <c r="M239" s="101"/>
    </row>
    <row r="240" spans="1:12">
      <c r="A240" s="53">
        <v>27111</v>
      </c>
      <c r="B240" s="54" t="s">
        <v>1000</v>
      </c>
      <c r="C240" s="55">
        <v>0</v>
      </c>
      <c r="D240" s="55">
        <v>0</v>
      </c>
      <c r="E240" s="55">
        <f t="shared" ref="E240:E242" si="128">C240+D240</f>
        <v>0</v>
      </c>
      <c r="F240" s="55">
        <v>0</v>
      </c>
      <c r="G240" s="55">
        <f t="shared" ref="G240:G242" si="129">E240-F240</f>
        <v>0</v>
      </c>
      <c r="H240" s="57"/>
      <c r="I240" s="57"/>
      <c r="J240" s="57"/>
      <c r="K240" s="57"/>
      <c r="L240" s="57"/>
    </row>
    <row r="241" spans="1:12">
      <c r="A241" s="53">
        <v>2711100</v>
      </c>
      <c r="B241" s="54" t="s">
        <v>1001</v>
      </c>
      <c r="C241" s="55">
        <v>0</v>
      </c>
      <c r="D241" s="55">
        <v>0</v>
      </c>
      <c r="E241" s="55">
        <f t="shared" si="128"/>
        <v>0</v>
      </c>
      <c r="F241" s="55">
        <v>0</v>
      </c>
      <c r="G241" s="55">
        <f t="shared" si="129"/>
        <v>0</v>
      </c>
      <c r="H241" s="57">
        <f>[1]Budget!AE155</f>
        <v>0</v>
      </c>
      <c r="I241" s="57">
        <v>0</v>
      </c>
      <c r="J241" s="62">
        <f t="shared" ref="J241:J246" si="130">H241+I241</f>
        <v>0</v>
      </c>
      <c r="K241" s="57">
        <f>[1]REPA_Payments!N148</f>
        <v>0</v>
      </c>
      <c r="L241" s="57">
        <f t="shared" ref="L241:L246" si="131">J241-K241</f>
        <v>0</v>
      </c>
    </row>
    <row r="242" spans="1:12">
      <c r="A242" s="53">
        <v>2711101</v>
      </c>
      <c r="B242" s="54" t="s">
        <v>1002</v>
      </c>
      <c r="C242" s="55">
        <v>0</v>
      </c>
      <c r="D242" s="55">
        <v>0</v>
      </c>
      <c r="E242" s="55">
        <f t="shared" si="128"/>
        <v>0</v>
      </c>
      <c r="F242" s="55">
        <v>0</v>
      </c>
      <c r="G242" s="55">
        <f t="shared" si="129"/>
        <v>0</v>
      </c>
      <c r="H242" s="57">
        <f>[1]Budget!AE156</f>
        <v>3537</v>
      </c>
      <c r="I242" s="57">
        <v>0</v>
      </c>
      <c r="J242" s="62">
        <f t="shared" si="130"/>
        <v>3537</v>
      </c>
      <c r="K242" s="57">
        <f>[1]REPA_Payments!N149</f>
        <v>0</v>
      </c>
      <c r="L242" s="57">
        <f t="shared" si="131"/>
        <v>3537</v>
      </c>
    </row>
    <row r="243" s="26" customFormat="1" spans="1:13">
      <c r="A243" s="39">
        <v>27311</v>
      </c>
      <c r="B243" s="40" t="s">
        <v>1003</v>
      </c>
      <c r="C243" s="50"/>
      <c r="D243" s="50"/>
      <c r="E243" s="50"/>
      <c r="F243" s="50"/>
      <c r="G243" s="50"/>
      <c r="H243" s="57"/>
      <c r="I243" s="57"/>
      <c r="J243" s="62"/>
      <c r="K243" s="57"/>
      <c r="L243" s="57"/>
      <c r="M243" s="101"/>
    </row>
    <row r="244" spans="1:12">
      <c r="A244" s="53">
        <v>2731101</v>
      </c>
      <c r="B244" s="54" t="s">
        <v>1004</v>
      </c>
      <c r="C244" s="55">
        <v>0</v>
      </c>
      <c r="D244" s="55">
        <v>0</v>
      </c>
      <c r="E244" s="55">
        <f t="shared" ref="E244:E246" si="132">C244+D244</f>
        <v>0</v>
      </c>
      <c r="F244" s="55">
        <f>'REPA-Sch'!F243</f>
        <v>0</v>
      </c>
      <c r="G244" s="55">
        <f t="shared" ref="G244:G246" si="133">E244-F244</f>
        <v>0</v>
      </c>
      <c r="H244" s="57">
        <f>[1]Budget!AE158</f>
        <v>0</v>
      </c>
      <c r="I244" s="57">
        <v>0</v>
      </c>
      <c r="J244" s="62">
        <f t="shared" si="130"/>
        <v>0</v>
      </c>
      <c r="K244" s="57">
        <f>[1]REPA_Payments!N151</f>
        <v>0</v>
      </c>
      <c r="L244" s="57">
        <f t="shared" si="131"/>
        <v>0</v>
      </c>
    </row>
    <row r="245" spans="1:12">
      <c r="A245" s="53">
        <v>2731102</v>
      </c>
      <c r="B245" s="54" t="s">
        <v>155</v>
      </c>
      <c r="C245" s="55">
        <f>'Budget-Exp'!N28</f>
        <v>40000</v>
      </c>
      <c r="D245" s="55">
        <v>0</v>
      </c>
      <c r="E245" s="55">
        <f t="shared" si="132"/>
        <v>40000</v>
      </c>
      <c r="F245" s="55">
        <f>'REPA-Sch'!F244</f>
        <v>8000</v>
      </c>
      <c r="G245" s="55">
        <f t="shared" si="133"/>
        <v>32000</v>
      </c>
      <c r="H245" s="57">
        <f>[1]Budget!AE159</f>
        <v>10000</v>
      </c>
      <c r="I245" s="57">
        <v>0</v>
      </c>
      <c r="J245" s="62">
        <f t="shared" si="130"/>
        <v>10000</v>
      </c>
      <c r="K245" s="57">
        <f>[1]REPA_Payments!N152</f>
        <v>1000</v>
      </c>
      <c r="L245" s="57">
        <f t="shared" si="131"/>
        <v>9000</v>
      </c>
    </row>
    <row r="246" ht="11.25" spans="1:12">
      <c r="A246" s="74">
        <v>2731103</v>
      </c>
      <c r="B246" s="75" t="s">
        <v>156</v>
      </c>
      <c r="C246" s="55">
        <f>'Budget-Exp'!N27</f>
        <v>40000</v>
      </c>
      <c r="D246" s="55">
        <v>0</v>
      </c>
      <c r="E246" s="55">
        <f t="shared" si="132"/>
        <v>40000</v>
      </c>
      <c r="F246" s="55">
        <f>'REPA-Sch'!F245</f>
        <v>12773.42</v>
      </c>
      <c r="G246" s="55">
        <f t="shared" si="133"/>
        <v>27226.58</v>
      </c>
      <c r="H246" s="57">
        <f>[1]Budget!AE160</f>
        <v>10000</v>
      </c>
      <c r="I246" s="57">
        <v>0</v>
      </c>
      <c r="J246" s="62">
        <f t="shared" si="130"/>
        <v>10000</v>
      </c>
      <c r="K246" s="57">
        <f>[1]REPA_Payments!N153</f>
        <v>2000</v>
      </c>
      <c r="L246" s="62">
        <f t="shared" si="131"/>
        <v>8000</v>
      </c>
    </row>
    <row r="247" s="26" customFormat="1" ht="11.25" spans="1:13">
      <c r="A247" s="181"/>
      <c r="B247" s="182" t="s">
        <v>42</v>
      </c>
      <c r="C247" s="183">
        <f>SUM(C240:C246)</f>
        <v>80000</v>
      </c>
      <c r="D247" s="183">
        <f t="shared" ref="D247:H247" si="134">SUM(D240:D246)</f>
        <v>0</v>
      </c>
      <c r="E247" s="183">
        <f t="shared" si="134"/>
        <v>80000</v>
      </c>
      <c r="F247" s="183">
        <f t="shared" si="134"/>
        <v>20773.42</v>
      </c>
      <c r="G247" s="183">
        <f t="shared" si="134"/>
        <v>59226.58</v>
      </c>
      <c r="H247" s="183">
        <f t="shared" si="134"/>
        <v>23537</v>
      </c>
      <c r="I247" s="183">
        <f t="shared" ref="I247:L247" si="135">SUM(I240:I246)</f>
        <v>0</v>
      </c>
      <c r="J247" s="183">
        <f t="shared" si="135"/>
        <v>23537</v>
      </c>
      <c r="K247" s="183">
        <f t="shared" si="135"/>
        <v>3000</v>
      </c>
      <c r="L247" s="183">
        <f t="shared" si="135"/>
        <v>20537</v>
      </c>
      <c r="M247" s="101"/>
    </row>
    <row r="248" ht="11.25" spans="1:12">
      <c r="A248" s="133"/>
      <c r="B248" s="134"/>
      <c r="C248" s="135"/>
      <c r="D248" s="135"/>
      <c r="E248" s="135"/>
      <c r="F248" s="135"/>
      <c r="G248" s="135"/>
      <c r="H248" s="138"/>
      <c r="I248" s="138"/>
      <c r="J248" s="138"/>
      <c r="K248" s="138"/>
      <c r="L248" s="138"/>
    </row>
    <row r="249" s="26" customFormat="1" spans="1:13">
      <c r="A249" s="39">
        <v>24111</v>
      </c>
      <c r="B249" s="40" t="s">
        <v>836</v>
      </c>
      <c r="C249" s="50"/>
      <c r="D249" s="50"/>
      <c r="E249" s="50"/>
      <c r="F249" s="50"/>
      <c r="G249" s="50"/>
      <c r="H249" s="49"/>
      <c r="I249" s="49"/>
      <c r="J249" s="49"/>
      <c r="K249" s="49"/>
      <c r="L249" s="49"/>
      <c r="M249" s="101"/>
    </row>
    <row r="250" spans="1:12">
      <c r="A250" s="53"/>
      <c r="B250" s="54" t="s">
        <v>1005</v>
      </c>
      <c r="C250" s="55">
        <v>0</v>
      </c>
      <c r="D250" s="55">
        <v>0</v>
      </c>
      <c r="E250" s="55">
        <f t="shared" ref="E250:E251" si="136">C250+D250</f>
        <v>0</v>
      </c>
      <c r="F250" s="55">
        <v>0</v>
      </c>
      <c r="G250" s="55">
        <f t="shared" ref="G250:G251" si="137">E250-F250</f>
        <v>0</v>
      </c>
      <c r="H250" s="57"/>
      <c r="I250" s="57"/>
      <c r="J250" s="57"/>
      <c r="K250" s="57"/>
      <c r="L250" s="57"/>
    </row>
    <row r="251" spans="1:12">
      <c r="A251" s="53">
        <v>2411101</v>
      </c>
      <c r="B251" s="54" t="s">
        <v>1006</v>
      </c>
      <c r="C251" s="55">
        <v>0</v>
      </c>
      <c r="D251" s="55">
        <v>0</v>
      </c>
      <c r="E251" s="55">
        <f t="shared" si="136"/>
        <v>0</v>
      </c>
      <c r="F251" s="55">
        <v>0</v>
      </c>
      <c r="G251" s="55">
        <f t="shared" si="137"/>
        <v>0</v>
      </c>
      <c r="H251" s="57">
        <v>0</v>
      </c>
      <c r="I251" s="57">
        <v>0</v>
      </c>
      <c r="J251" s="57">
        <f t="shared" ref="J251:J254" si="138">H251+I251</f>
        <v>0</v>
      </c>
      <c r="K251" s="57">
        <f>[1]REPA_Payments!N158</f>
        <v>0</v>
      </c>
      <c r="L251" s="57">
        <f>J251-K251</f>
        <v>0</v>
      </c>
    </row>
    <row r="252" s="26" customFormat="1" spans="1:13">
      <c r="A252" s="39"/>
      <c r="B252" s="40" t="s">
        <v>1007</v>
      </c>
      <c r="C252" s="50"/>
      <c r="D252" s="50"/>
      <c r="E252" s="50"/>
      <c r="F252" s="50"/>
      <c r="G252" s="50"/>
      <c r="H252" s="49"/>
      <c r="I252" s="49"/>
      <c r="J252" s="49"/>
      <c r="K252" s="57"/>
      <c r="L252" s="57"/>
      <c r="M252" s="101"/>
    </row>
    <row r="253" spans="1:12">
      <c r="A253" s="53">
        <v>24221101</v>
      </c>
      <c r="B253" s="54" t="s">
        <v>1008</v>
      </c>
      <c r="C253" s="55">
        <v>0</v>
      </c>
      <c r="D253" s="55">
        <v>0</v>
      </c>
      <c r="E253" s="55">
        <f t="shared" ref="E253:E254" si="139">C253+D253</f>
        <v>0</v>
      </c>
      <c r="F253" s="55">
        <v>0</v>
      </c>
      <c r="G253" s="55">
        <f t="shared" ref="G253:G254" si="140">E253-F253</f>
        <v>0</v>
      </c>
      <c r="H253" s="57">
        <v>0</v>
      </c>
      <c r="I253" s="57">
        <v>0</v>
      </c>
      <c r="J253" s="57">
        <f t="shared" si="138"/>
        <v>0</v>
      </c>
      <c r="K253" s="57">
        <f>[1]REPA_Payments!N160</f>
        <v>0</v>
      </c>
      <c r="L253" s="57">
        <f t="shared" ref="L253:L254" si="141">J253-K253</f>
        <v>0</v>
      </c>
    </row>
    <row r="254" spans="1:12">
      <c r="A254" s="74">
        <v>24225101</v>
      </c>
      <c r="B254" s="75" t="s">
        <v>1009</v>
      </c>
      <c r="C254" s="55">
        <v>0</v>
      </c>
      <c r="D254" s="55">
        <v>0</v>
      </c>
      <c r="E254" s="55">
        <f t="shared" si="139"/>
        <v>0</v>
      </c>
      <c r="F254" s="55">
        <v>0</v>
      </c>
      <c r="G254" s="55">
        <f t="shared" si="140"/>
        <v>0</v>
      </c>
      <c r="H254" s="62">
        <v>0</v>
      </c>
      <c r="I254" s="62">
        <v>0</v>
      </c>
      <c r="J254" s="62">
        <f t="shared" si="138"/>
        <v>0</v>
      </c>
      <c r="K254" s="57">
        <f>[1]REPA_Payments!N161</f>
        <v>0</v>
      </c>
      <c r="L254" s="62">
        <f t="shared" si="141"/>
        <v>0</v>
      </c>
    </row>
    <row r="255" s="26" customFormat="1" ht="11.25" spans="1:13">
      <c r="A255" s="63"/>
      <c r="B255" s="64" t="s">
        <v>836</v>
      </c>
      <c r="C255" s="67">
        <f t="shared" ref="C255:H255" si="142">SUM(C250:C254)</f>
        <v>0</v>
      </c>
      <c r="D255" s="67">
        <f t="shared" si="142"/>
        <v>0</v>
      </c>
      <c r="E255" s="67">
        <f t="shared" si="142"/>
        <v>0</v>
      </c>
      <c r="F255" s="67">
        <f t="shared" si="142"/>
        <v>0</v>
      </c>
      <c r="G255" s="67">
        <f t="shared" si="142"/>
        <v>0</v>
      </c>
      <c r="H255" s="67">
        <f t="shared" si="142"/>
        <v>0</v>
      </c>
      <c r="I255" s="67">
        <f t="shared" ref="I255:L255" si="143">SUM(I250:I254)</f>
        <v>0</v>
      </c>
      <c r="J255" s="67">
        <f t="shared" si="143"/>
        <v>0</v>
      </c>
      <c r="K255" s="67">
        <f t="shared" si="143"/>
        <v>0</v>
      </c>
      <c r="L255" s="67">
        <f t="shared" si="143"/>
        <v>0</v>
      </c>
      <c r="M255" s="101"/>
    </row>
    <row r="256" spans="1:12">
      <c r="A256" s="133"/>
      <c r="B256" s="134"/>
      <c r="C256" s="135"/>
      <c r="D256" s="135"/>
      <c r="E256" s="135"/>
      <c r="F256" s="135"/>
      <c r="G256" s="135"/>
      <c r="H256" s="138"/>
      <c r="I256" s="138"/>
      <c r="J256" s="138"/>
      <c r="K256" s="138"/>
      <c r="L256" s="138"/>
    </row>
    <row r="257" s="26" customFormat="1" spans="1:13">
      <c r="A257" s="39">
        <v>25121</v>
      </c>
      <c r="B257" s="40" t="s">
        <v>1010</v>
      </c>
      <c r="C257" s="50"/>
      <c r="D257" s="50"/>
      <c r="E257" s="50"/>
      <c r="F257" s="50"/>
      <c r="G257" s="50"/>
      <c r="H257" s="49"/>
      <c r="I257" s="49"/>
      <c r="J257" s="49"/>
      <c r="K257" s="49"/>
      <c r="L257" s="49"/>
      <c r="M257" s="101"/>
    </row>
    <row r="258" spans="1:12">
      <c r="A258" s="53">
        <v>2512101</v>
      </c>
      <c r="B258" s="54" t="s">
        <v>1011</v>
      </c>
      <c r="C258" s="55">
        <v>0</v>
      </c>
      <c r="D258" s="55">
        <v>0</v>
      </c>
      <c r="E258" s="55">
        <f t="shared" ref="E258:E263" si="144">C258+D258</f>
        <v>0</v>
      </c>
      <c r="F258" s="55">
        <v>0</v>
      </c>
      <c r="G258" s="55">
        <f t="shared" ref="G258:G263" si="145">E258-F258</f>
        <v>0</v>
      </c>
      <c r="H258" s="57">
        <v>0</v>
      </c>
      <c r="I258" s="57">
        <v>0</v>
      </c>
      <c r="J258" s="57">
        <f>H258+I258</f>
        <v>0</v>
      </c>
      <c r="K258" s="57">
        <f>[1]REPA_Payments!N165</f>
        <v>0</v>
      </c>
      <c r="L258" s="57">
        <f>J258-K258</f>
        <v>0</v>
      </c>
    </row>
    <row r="259" spans="1:12">
      <c r="A259" s="53">
        <v>2512102</v>
      </c>
      <c r="B259" s="54" t="s">
        <v>1012</v>
      </c>
      <c r="C259" s="55">
        <v>0</v>
      </c>
      <c r="D259" s="55">
        <v>0</v>
      </c>
      <c r="E259" s="55">
        <f t="shared" si="144"/>
        <v>0</v>
      </c>
      <c r="F259" s="55">
        <v>0</v>
      </c>
      <c r="G259" s="55">
        <f t="shared" si="145"/>
        <v>0</v>
      </c>
      <c r="H259" s="57">
        <v>0</v>
      </c>
      <c r="I259" s="57">
        <v>0</v>
      </c>
      <c r="J259" s="57">
        <f t="shared" ref="J259:J263" si="146">H259+I259</f>
        <v>0</v>
      </c>
      <c r="K259" s="57">
        <f>[1]REPA_Payments!N166</f>
        <v>0</v>
      </c>
      <c r="L259" s="57">
        <f t="shared" ref="L259:L263" si="147">J259-K259</f>
        <v>0</v>
      </c>
    </row>
    <row r="260" spans="1:12">
      <c r="A260" s="53">
        <v>2512103</v>
      </c>
      <c r="B260" s="54" t="s">
        <v>1013</v>
      </c>
      <c r="C260" s="55">
        <v>0</v>
      </c>
      <c r="D260" s="55">
        <v>0</v>
      </c>
      <c r="E260" s="55">
        <f t="shared" si="144"/>
        <v>0</v>
      </c>
      <c r="F260" s="55">
        <v>0</v>
      </c>
      <c r="G260" s="55">
        <f t="shared" si="145"/>
        <v>0</v>
      </c>
      <c r="H260" s="57">
        <v>0</v>
      </c>
      <c r="I260" s="57">
        <v>0</v>
      </c>
      <c r="J260" s="57">
        <f t="shared" si="146"/>
        <v>0</v>
      </c>
      <c r="K260" s="57">
        <f>[1]REPA_Payments!N167</f>
        <v>0</v>
      </c>
      <c r="L260" s="57">
        <f t="shared" si="147"/>
        <v>0</v>
      </c>
    </row>
    <row r="261" spans="1:12">
      <c r="A261" s="53">
        <v>2512104</v>
      </c>
      <c r="B261" s="54" t="s">
        <v>1014</v>
      </c>
      <c r="C261" s="55">
        <v>0</v>
      </c>
      <c r="D261" s="55">
        <v>0</v>
      </c>
      <c r="E261" s="55">
        <f t="shared" si="144"/>
        <v>0</v>
      </c>
      <c r="F261" s="55">
        <v>0</v>
      </c>
      <c r="G261" s="55">
        <f t="shared" si="145"/>
        <v>0</v>
      </c>
      <c r="H261" s="57">
        <v>0</v>
      </c>
      <c r="I261" s="57">
        <v>0</v>
      </c>
      <c r="J261" s="57">
        <f t="shared" si="146"/>
        <v>0</v>
      </c>
      <c r="K261" s="57">
        <f>[1]REPA_Payments!N168</f>
        <v>0</v>
      </c>
      <c r="L261" s="57">
        <f t="shared" si="147"/>
        <v>0</v>
      </c>
    </row>
    <row r="262" spans="1:12">
      <c r="A262" s="53">
        <v>2512105</v>
      </c>
      <c r="B262" s="54" t="s">
        <v>1015</v>
      </c>
      <c r="C262" s="55">
        <v>0</v>
      </c>
      <c r="D262" s="55">
        <v>0</v>
      </c>
      <c r="E262" s="55">
        <f t="shared" si="144"/>
        <v>0</v>
      </c>
      <c r="F262" s="55">
        <v>0</v>
      </c>
      <c r="G262" s="55">
        <f t="shared" si="145"/>
        <v>0</v>
      </c>
      <c r="H262" s="57">
        <v>0</v>
      </c>
      <c r="I262" s="57">
        <v>0</v>
      </c>
      <c r="J262" s="57">
        <f t="shared" si="146"/>
        <v>0</v>
      </c>
      <c r="K262" s="57">
        <f>[1]REPA_Payments!N169</f>
        <v>0</v>
      </c>
      <c r="L262" s="57">
        <f t="shared" si="147"/>
        <v>0</v>
      </c>
    </row>
    <row r="263" spans="1:12">
      <c r="A263" s="74">
        <v>2512106</v>
      </c>
      <c r="B263" s="75" t="s">
        <v>1016</v>
      </c>
      <c r="C263" s="55">
        <v>0</v>
      </c>
      <c r="D263" s="55">
        <v>0</v>
      </c>
      <c r="E263" s="55">
        <f t="shared" si="144"/>
        <v>0</v>
      </c>
      <c r="F263" s="55">
        <v>0</v>
      </c>
      <c r="G263" s="55">
        <f t="shared" si="145"/>
        <v>0</v>
      </c>
      <c r="H263" s="62">
        <v>0</v>
      </c>
      <c r="I263" s="62">
        <v>0</v>
      </c>
      <c r="J263" s="62">
        <f t="shared" si="146"/>
        <v>0</v>
      </c>
      <c r="K263" s="57">
        <f>[1]REPA_Payments!N170</f>
        <v>0</v>
      </c>
      <c r="L263" s="62">
        <f t="shared" si="147"/>
        <v>0</v>
      </c>
    </row>
    <row r="264" s="26" customFormat="1" ht="11.25" spans="1:13">
      <c r="A264" s="63"/>
      <c r="B264" s="64" t="s">
        <v>1017</v>
      </c>
      <c r="C264" s="67">
        <f t="shared" ref="C264:H264" si="148">SUM(C258:C263)</f>
        <v>0</v>
      </c>
      <c r="D264" s="67">
        <f t="shared" si="148"/>
        <v>0</v>
      </c>
      <c r="E264" s="67">
        <f t="shared" si="148"/>
        <v>0</v>
      </c>
      <c r="F264" s="67">
        <f t="shared" si="148"/>
        <v>0</v>
      </c>
      <c r="G264" s="67">
        <f t="shared" si="148"/>
        <v>0</v>
      </c>
      <c r="H264" s="67">
        <f t="shared" si="148"/>
        <v>0</v>
      </c>
      <c r="I264" s="67">
        <f t="shared" ref="I264:L264" si="149">SUM(I258:I263)</f>
        <v>0</v>
      </c>
      <c r="J264" s="67">
        <f t="shared" si="149"/>
        <v>0</v>
      </c>
      <c r="K264" s="67">
        <f t="shared" si="149"/>
        <v>0</v>
      </c>
      <c r="L264" s="67">
        <f t="shared" si="149"/>
        <v>0</v>
      </c>
      <c r="M264" s="101"/>
    </row>
    <row r="265" spans="1:12">
      <c r="A265" s="133"/>
      <c r="B265" s="134"/>
      <c r="C265" s="135"/>
      <c r="D265" s="135"/>
      <c r="E265" s="135"/>
      <c r="F265" s="135"/>
      <c r="G265" s="135"/>
      <c r="H265" s="138"/>
      <c r="I265" s="138"/>
      <c r="J265" s="138"/>
      <c r="K265" s="138"/>
      <c r="L265" s="138"/>
    </row>
    <row r="266" s="26" customFormat="1" spans="1:13">
      <c r="A266" s="39"/>
      <c r="B266" s="40" t="s">
        <v>1018</v>
      </c>
      <c r="C266" s="50"/>
      <c r="D266" s="50"/>
      <c r="E266" s="50"/>
      <c r="F266" s="50"/>
      <c r="G266" s="50"/>
      <c r="H266" s="49"/>
      <c r="I266" s="49"/>
      <c r="J266" s="49"/>
      <c r="K266" s="49"/>
      <c r="L266" s="49"/>
      <c r="M266" s="101"/>
    </row>
    <row r="267" s="26" customFormat="1" spans="1:13">
      <c r="A267" s="39">
        <v>28210</v>
      </c>
      <c r="B267" s="40" t="s">
        <v>1019</v>
      </c>
      <c r="C267" s="50"/>
      <c r="D267" s="50"/>
      <c r="E267" s="50"/>
      <c r="F267" s="50"/>
      <c r="G267" s="50"/>
      <c r="H267" s="49"/>
      <c r="I267" s="49"/>
      <c r="J267" s="49"/>
      <c r="K267" s="49"/>
      <c r="L267" s="49"/>
      <c r="M267" s="101"/>
    </row>
    <row r="268" spans="1:12">
      <c r="A268" s="53">
        <v>2814101</v>
      </c>
      <c r="B268" s="54" t="s">
        <v>1020</v>
      </c>
      <c r="C268" s="55">
        <f>'Budget-Exp'!N34</f>
        <v>68492</v>
      </c>
      <c r="D268" s="55">
        <v>0</v>
      </c>
      <c r="E268" s="55">
        <f t="shared" ref="E268:E276" si="150">C268+D268</f>
        <v>68492</v>
      </c>
      <c r="F268" s="55">
        <f>'REPA-Sch'!F267</f>
        <v>64554.44</v>
      </c>
      <c r="G268" s="103">
        <f t="shared" ref="G268:G276" si="151">E268-F268</f>
        <v>3937.56</v>
      </c>
      <c r="H268" s="57">
        <f>[1]Budget!AE182</f>
        <v>22492</v>
      </c>
      <c r="I268" s="57">
        <f>75000</f>
        <v>75000</v>
      </c>
      <c r="J268" s="62">
        <f t="shared" ref="J268:J276" si="152">H268+I268</f>
        <v>97492</v>
      </c>
      <c r="K268" s="57">
        <f>[1]REPA_Payments!N175</f>
        <v>81000</v>
      </c>
      <c r="L268" s="103">
        <f>J268-K268</f>
        <v>16492</v>
      </c>
    </row>
    <row r="269" spans="1:12">
      <c r="A269" s="53">
        <v>2821002</v>
      </c>
      <c r="B269" s="54" t="s">
        <v>472</v>
      </c>
      <c r="C269" s="55">
        <v>0</v>
      </c>
      <c r="D269" s="55">
        <v>0</v>
      </c>
      <c r="E269" s="55">
        <f t="shared" si="150"/>
        <v>0</v>
      </c>
      <c r="F269" s="55">
        <f>'REPA-Sch'!F268</f>
        <v>41752</v>
      </c>
      <c r="G269" s="103">
        <f t="shared" si="151"/>
        <v>-41752</v>
      </c>
      <c r="H269" s="57">
        <f>[1]Budget!AE183</f>
        <v>0</v>
      </c>
      <c r="I269" s="57">
        <v>0</v>
      </c>
      <c r="J269" s="62">
        <f t="shared" si="152"/>
        <v>0</v>
      </c>
      <c r="K269" s="57">
        <f>[1]REPA_Payments!N176</f>
        <v>221452.56</v>
      </c>
      <c r="L269" s="103">
        <f t="shared" ref="L269:L276" si="153">J269-K269</f>
        <v>-221452.56</v>
      </c>
    </row>
    <row r="270" spans="1:12">
      <c r="A270" s="53">
        <v>2821007</v>
      </c>
      <c r="B270" s="54" t="s">
        <v>159</v>
      </c>
      <c r="C270" s="55">
        <f>'Budget-Exp'!N31</f>
        <v>20000</v>
      </c>
      <c r="D270" s="55">
        <v>0</v>
      </c>
      <c r="E270" s="55">
        <f t="shared" si="150"/>
        <v>20000</v>
      </c>
      <c r="F270" s="55">
        <f>'REPA-Sch'!F269</f>
        <v>0</v>
      </c>
      <c r="G270" s="103">
        <f t="shared" si="151"/>
        <v>20000</v>
      </c>
      <c r="H270" s="57">
        <f>[1]Budget!AE184</f>
        <v>0</v>
      </c>
      <c r="I270" s="57">
        <v>0</v>
      </c>
      <c r="J270" s="62">
        <f t="shared" si="152"/>
        <v>0</v>
      </c>
      <c r="K270" s="57">
        <f>[1]REPA_Payments!N177</f>
        <v>15000</v>
      </c>
      <c r="L270" s="103">
        <f t="shared" si="153"/>
        <v>-15000</v>
      </c>
    </row>
    <row r="271" spans="1:12">
      <c r="A271" s="53">
        <v>2821008</v>
      </c>
      <c r="B271" s="54" t="s">
        <v>473</v>
      </c>
      <c r="C271" s="55">
        <v>0</v>
      </c>
      <c r="D271" s="55">
        <v>0</v>
      </c>
      <c r="E271" s="55">
        <f t="shared" si="150"/>
        <v>0</v>
      </c>
      <c r="F271" s="55">
        <f>'REPA-Sch'!F270</f>
        <v>0</v>
      </c>
      <c r="G271" s="103">
        <f t="shared" si="151"/>
        <v>0</v>
      </c>
      <c r="H271" s="57">
        <f>[1]Budget!AE185</f>
        <v>181212</v>
      </c>
      <c r="I271" s="57">
        <v>0</v>
      </c>
      <c r="J271" s="62">
        <f t="shared" si="152"/>
        <v>181212</v>
      </c>
      <c r="K271" s="57">
        <f>[1]REPA_Payments!N178</f>
        <v>7000</v>
      </c>
      <c r="L271" s="103">
        <f t="shared" si="153"/>
        <v>174212</v>
      </c>
    </row>
    <row r="272" spans="1:12">
      <c r="A272" s="53">
        <v>2821009</v>
      </c>
      <c r="B272" s="54" t="s">
        <v>160</v>
      </c>
      <c r="C272" s="55">
        <f>'Budget-Exp'!N32</f>
        <v>260000</v>
      </c>
      <c r="D272" s="55">
        <v>0</v>
      </c>
      <c r="E272" s="55">
        <f t="shared" si="150"/>
        <v>260000</v>
      </c>
      <c r="F272" s="55">
        <f>'REPA-Sch'!F271</f>
        <v>1054940</v>
      </c>
      <c r="G272" s="103">
        <f t="shared" si="151"/>
        <v>-794940</v>
      </c>
      <c r="H272" s="57">
        <f>[1]Budget!AE186</f>
        <v>100000</v>
      </c>
      <c r="I272" s="57">
        <v>0</v>
      </c>
      <c r="J272" s="62">
        <f t="shared" si="152"/>
        <v>100000</v>
      </c>
      <c r="K272" s="57">
        <f>[1]REPA_Payments!N179</f>
        <v>430865.17</v>
      </c>
      <c r="L272" s="103">
        <f t="shared" si="153"/>
        <v>-330865.17</v>
      </c>
    </row>
    <row r="273" spans="1:12">
      <c r="A273" s="53">
        <v>2821010</v>
      </c>
      <c r="B273" s="54" t="s">
        <v>161</v>
      </c>
      <c r="C273" s="55">
        <f>'Budget-Exp'!N30</f>
        <v>100000</v>
      </c>
      <c r="D273" s="55">
        <v>0</v>
      </c>
      <c r="E273" s="55">
        <f t="shared" si="150"/>
        <v>100000</v>
      </c>
      <c r="F273" s="55">
        <f>'REPA-Sch'!F272</f>
        <v>86796.31</v>
      </c>
      <c r="G273" s="103">
        <f t="shared" si="151"/>
        <v>13203.69</v>
      </c>
      <c r="H273" s="57">
        <f>[1]Budget!AE187</f>
        <v>667069</v>
      </c>
      <c r="I273" s="57">
        <f>24934.94-20000+57944216.87-210000+456.89</f>
        <v>57739608.7</v>
      </c>
      <c r="J273" s="62">
        <f t="shared" si="152"/>
        <v>58406677.7</v>
      </c>
      <c r="K273" s="57">
        <f>[1]REPA_Payments!N180</f>
        <v>278175</v>
      </c>
      <c r="L273" s="103">
        <f t="shared" si="153"/>
        <v>58128502.7</v>
      </c>
    </row>
    <row r="274" spans="1:12">
      <c r="A274" s="53">
        <v>2821019</v>
      </c>
      <c r="B274" s="54" t="s">
        <v>186</v>
      </c>
      <c r="C274" s="55">
        <f>'Budget-Exp'!N33</f>
        <v>32349</v>
      </c>
      <c r="D274" s="55">
        <v>0</v>
      </c>
      <c r="E274" s="55">
        <f t="shared" si="150"/>
        <v>32349</v>
      </c>
      <c r="F274" s="55">
        <f>'REPA-Sch'!F273</f>
        <v>0</v>
      </c>
      <c r="G274" s="103">
        <f t="shared" si="151"/>
        <v>32349</v>
      </c>
      <c r="H274" s="57">
        <f>[1]Budget!AE188</f>
        <v>50000</v>
      </c>
      <c r="I274" s="103">
        <f>-5000</f>
        <v>-5000</v>
      </c>
      <c r="J274" s="62">
        <f t="shared" si="152"/>
        <v>45000</v>
      </c>
      <c r="K274" s="57">
        <f>[1]REPA_Payments!N181</f>
        <v>0</v>
      </c>
      <c r="L274" s="103">
        <f t="shared" si="153"/>
        <v>45000</v>
      </c>
    </row>
    <row r="275" spans="1:12">
      <c r="A275" s="53">
        <v>2821017</v>
      </c>
      <c r="B275" s="54" t="s">
        <v>1021</v>
      </c>
      <c r="C275" s="55">
        <v>0</v>
      </c>
      <c r="D275" s="55">
        <v>0</v>
      </c>
      <c r="E275" s="55">
        <f t="shared" si="150"/>
        <v>0</v>
      </c>
      <c r="F275" s="55">
        <f>'REPA-Sch'!F274</f>
        <v>495030</v>
      </c>
      <c r="G275" s="103">
        <f t="shared" si="151"/>
        <v>-495030</v>
      </c>
      <c r="H275" s="57">
        <f>[1]Budget!AE189</f>
        <v>0</v>
      </c>
      <c r="I275" s="57">
        <v>0</v>
      </c>
      <c r="J275" s="62">
        <f t="shared" si="152"/>
        <v>0</v>
      </c>
      <c r="K275" s="57">
        <f>[1]REPA_Payments!N182</f>
        <v>367714.77</v>
      </c>
      <c r="L275" s="103">
        <f t="shared" si="153"/>
        <v>-367714.77</v>
      </c>
    </row>
    <row r="276" spans="1:12">
      <c r="A276" s="74">
        <v>2821018</v>
      </c>
      <c r="B276" s="75" t="s">
        <v>1022</v>
      </c>
      <c r="C276" s="55">
        <f>'Budget-Exp'!N29</f>
        <v>100000</v>
      </c>
      <c r="D276" s="55">
        <v>0</v>
      </c>
      <c r="E276" s="55">
        <f t="shared" si="150"/>
        <v>100000</v>
      </c>
      <c r="F276" s="55">
        <f>'REPA-Sch'!F275</f>
        <v>0</v>
      </c>
      <c r="G276" s="103">
        <f t="shared" si="151"/>
        <v>100000</v>
      </c>
      <c r="H276" s="57">
        <f>[1]Budget!AE190</f>
        <v>123550</v>
      </c>
      <c r="I276" s="57">
        <v>0</v>
      </c>
      <c r="J276" s="62">
        <f t="shared" si="152"/>
        <v>123550</v>
      </c>
      <c r="K276" s="57">
        <f>[1]REPA_Payments!N183</f>
        <v>0</v>
      </c>
      <c r="L276" s="103">
        <f t="shared" si="153"/>
        <v>123550</v>
      </c>
    </row>
    <row r="277" s="26" customFormat="1" spans="1:13">
      <c r="A277" s="142"/>
      <c r="B277" s="143" t="s">
        <v>1023</v>
      </c>
      <c r="C277" s="144">
        <f>SUM(C268:C276)</f>
        <v>580841</v>
      </c>
      <c r="D277" s="144">
        <f t="shared" ref="D277:H277" si="154">SUM(D268:D276)</f>
        <v>0</v>
      </c>
      <c r="E277" s="144">
        <f t="shared" si="154"/>
        <v>580841</v>
      </c>
      <c r="F277" s="144">
        <f t="shared" si="154"/>
        <v>1743072.75</v>
      </c>
      <c r="G277" s="144">
        <f t="shared" si="154"/>
        <v>-1162231.75</v>
      </c>
      <c r="H277" s="144">
        <f t="shared" si="154"/>
        <v>1144323</v>
      </c>
      <c r="I277" s="144">
        <f t="shared" ref="I277:L277" si="155">SUM(I268:I276)</f>
        <v>57809608.7</v>
      </c>
      <c r="J277" s="144">
        <f t="shared" si="155"/>
        <v>58953931.7</v>
      </c>
      <c r="K277" s="144">
        <f t="shared" si="155"/>
        <v>1401207.5</v>
      </c>
      <c r="L277" s="170">
        <f t="shared" si="155"/>
        <v>57552724.2</v>
      </c>
      <c r="M277" s="101"/>
    </row>
    <row r="278" s="26" customFormat="1" ht="11.25" spans="1:13">
      <c r="A278" s="63"/>
      <c r="B278" s="64" t="s">
        <v>1024</v>
      </c>
      <c r="C278" s="67">
        <f>C277</f>
        <v>580841</v>
      </c>
      <c r="D278" s="67">
        <f t="shared" ref="D278:H278" si="156">D277</f>
        <v>0</v>
      </c>
      <c r="E278" s="67">
        <f t="shared" si="156"/>
        <v>580841</v>
      </c>
      <c r="F278" s="67">
        <f t="shared" si="156"/>
        <v>1743072.75</v>
      </c>
      <c r="G278" s="67">
        <f t="shared" si="156"/>
        <v>-1162231.75</v>
      </c>
      <c r="H278" s="67">
        <f t="shared" si="156"/>
        <v>1144323</v>
      </c>
      <c r="I278" s="67">
        <f t="shared" ref="I278:L278" si="157">I277</f>
        <v>57809608.7</v>
      </c>
      <c r="J278" s="67">
        <f t="shared" si="157"/>
        <v>58953931.7</v>
      </c>
      <c r="K278" s="67">
        <f t="shared" si="157"/>
        <v>1401207.5</v>
      </c>
      <c r="L278" s="104">
        <f t="shared" si="157"/>
        <v>57552724.2</v>
      </c>
      <c r="M278" s="101"/>
    </row>
    <row r="279" spans="1:12">
      <c r="A279" s="133"/>
      <c r="B279" s="134"/>
      <c r="C279" s="135"/>
      <c r="D279" s="135"/>
      <c r="E279" s="135"/>
      <c r="F279" s="135"/>
      <c r="G279" s="135"/>
      <c r="H279" s="138"/>
      <c r="I279" s="138"/>
      <c r="J279" s="138"/>
      <c r="K279" s="138"/>
      <c r="L279" s="138"/>
    </row>
    <row r="280" s="26" customFormat="1" spans="1:13">
      <c r="A280" s="39"/>
      <c r="B280" s="40" t="s">
        <v>1025</v>
      </c>
      <c r="C280" s="50"/>
      <c r="D280" s="50"/>
      <c r="E280" s="50"/>
      <c r="F280" s="50"/>
      <c r="G280" s="50"/>
      <c r="H280" s="49"/>
      <c r="I280" s="49"/>
      <c r="J280" s="49"/>
      <c r="K280" s="49"/>
      <c r="L280" s="49"/>
      <c r="M280" s="101"/>
    </row>
    <row r="281" spans="1:12">
      <c r="A281" s="39">
        <v>31111</v>
      </c>
      <c r="B281" s="40" t="s">
        <v>214</v>
      </c>
      <c r="C281" s="50"/>
      <c r="D281" s="50"/>
      <c r="E281" s="50"/>
      <c r="F281" s="50"/>
      <c r="G281" s="50"/>
      <c r="H281" s="57"/>
      <c r="I281" s="57"/>
      <c r="J281" s="57"/>
      <c r="K281" s="57"/>
      <c r="L281" s="57"/>
    </row>
    <row r="282" spans="1:12">
      <c r="A282" s="53">
        <v>3111103</v>
      </c>
      <c r="B282" s="54" t="s">
        <v>1026</v>
      </c>
      <c r="C282" s="55">
        <v>0</v>
      </c>
      <c r="D282" s="55">
        <v>0</v>
      </c>
      <c r="E282" s="55">
        <f t="shared" ref="E282:E283" si="158">C282+D282</f>
        <v>0</v>
      </c>
      <c r="F282" s="55">
        <v>0</v>
      </c>
      <c r="G282" s="55">
        <f t="shared" ref="G282:G283" si="159">E282-F282</f>
        <v>0</v>
      </c>
      <c r="H282" s="57">
        <f>[1]Budget!AE196</f>
        <v>0</v>
      </c>
      <c r="I282" s="57">
        <v>0</v>
      </c>
      <c r="J282" s="62">
        <f t="shared" ref="J282:J283" si="160">H282+I282</f>
        <v>0</v>
      </c>
      <c r="K282" s="57">
        <f>[1]REPA_Payments!N189</f>
        <v>11000</v>
      </c>
      <c r="L282" s="103">
        <f>J282-K282</f>
        <v>-11000</v>
      </c>
    </row>
    <row r="283" spans="1:12">
      <c r="A283" s="74">
        <f>'Budget-Exp'!M3</f>
        <v>3111153</v>
      </c>
      <c r="B283" s="75" t="str">
        <f>'Budget-Exp'!L3</f>
        <v>WIP - Bungalows/Flats</v>
      </c>
      <c r="C283" s="55">
        <f>'Budget-Exp'!N3</f>
        <v>304746</v>
      </c>
      <c r="D283" s="55">
        <v>0</v>
      </c>
      <c r="E283" s="55">
        <f t="shared" si="158"/>
        <v>304746</v>
      </c>
      <c r="F283" s="55">
        <v>0</v>
      </c>
      <c r="G283" s="55">
        <f t="shared" si="159"/>
        <v>304746</v>
      </c>
      <c r="H283" s="57">
        <f>[1]Budget!AE198</f>
        <v>0</v>
      </c>
      <c r="I283" s="57">
        <v>0</v>
      </c>
      <c r="J283" s="62">
        <f t="shared" si="160"/>
        <v>0</v>
      </c>
      <c r="K283" s="57">
        <f>[1]REPA_Payments!N191</f>
        <v>0</v>
      </c>
      <c r="L283" s="62">
        <f t="shared" ref="L283" si="161">J283-K283</f>
        <v>0</v>
      </c>
    </row>
    <row r="284" s="26" customFormat="1" ht="11.25" spans="1:13">
      <c r="A284" s="63"/>
      <c r="B284" s="64" t="s">
        <v>1027</v>
      </c>
      <c r="C284" s="67">
        <f t="shared" ref="C284:L284" si="162">SUM(C282:C283)</f>
        <v>304746</v>
      </c>
      <c r="D284" s="67">
        <f t="shared" si="162"/>
        <v>0</v>
      </c>
      <c r="E284" s="67">
        <f t="shared" si="162"/>
        <v>304746</v>
      </c>
      <c r="F284" s="67">
        <f t="shared" si="162"/>
        <v>0</v>
      </c>
      <c r="G284" s="67">
        <f t="shared" si="162"/>
        <v>304746</v>
      </c>
      <c r="H284" s="67">
        <f t="shared" si="162"/>
        <v>0</v>
      </c>
      <c r="I284" s="67">
        <f t="shared" si="162"/>
        <v>0</v>
      </c>
      <c r="J284" s="67">
        <f t="shared" si="162"/>
        <v>0</v>
      </c>
      <c r="K284" s="67">
        <f t="shared" si="162"/>
        <v>11000</v>
      </c>
      <c r="L284" s="104">
        <f t="shared" si="162"/>
        <v>-11000</v>
      </c>
      <c r="M284" s="101"/>
    </row>
    <row r="285" spans="1:12">
      <c r="A285" s="133"/>
      <c r="B285" s="134"/>
      <c r="C285" s="135"/>
      <c r="D285" s="135"/>
      <c r="E285" s="135"/>
      <c r="F285" s="135"/>
      <c r="G285" s="135"/>
      <c r="H285" s="138"/>
      <c r="I285" s="138"/>
      <c r="J285" s="138"/>
      <c r="K285" s="138"/>
      <c r="L285" s="138"/>
    </row>
    <row r="286" s="26" customFormat="1" spans="1:13">
      <c r="A286" s="39">
        <v>31112</v>
      </c>
      <c r="B286" s="40" t="s">
        <v>1028</v>
      </c>
      <c r="C286" s="50"/>
      <c r="D286" s="50"/>
      <c r="E286" s="50"/>
      <c r="F286" s="50"/>
      <c r="G286" s="50"/>
      <c r="H286" s="49"/>
      <c r="I286" s="49"/>
      <c r="J286" s="49"/>
      <c r="K286" s="49"/>
      <c r="L286" s="49"/>
      <c r="M286" s="101"/>
    </row>
    <row r="287" spans="1:12">
      <c r="A287" s="53">
        <v>3111204</v>
      </c>
      <c r="B287" s="54" t="s">
        <v>1029</v>
      </c>
      <c r="C287" s="55">
        <v>0</v>
      </c>
      <c r="D287" s="55">
        <v>0</v>
      </c>
      <c r="E287" s="55">
        <f t="shared" ref="E287:E292" si="163">C287+D287</f>
        <v>0</v>
      </c>
      <c r="F287" s="55">
        <f>'REPA-Sch'!F286</f>
        <v>0</v>
      </c>
      <c r="G287" s="55">
        <f t="shared" ref="G287:G292" si="164">E287-F287</f>
        <v>0</v>
      </c>
      <c r="H287" s="57">
        <f>[1]Budget!AE203</f>
        <v>525456</v>
      </c>
      <c r="I287" s="57">
        <f>480310.74+225456.3-225456.3</f>
        <v>480310.74</v>
      </c>
      <c r="J287" s="62">
        <f t="shared" ref="J287:J291" si="165">H287+I287</f>
        <v>1005766.74</v>
      </c>
      <c r="K287" s="57">
        <f>[1]REPA_Payments!N196</f>
        <v>557542.44</v>
      </c>
      <c r="L287" s="103">
        <f t="shared" ref="L287:L291" si="166">J287-K287</f>
        <v>448224.3</v>
      </c>
    </row>
    <row r="288" spans="1:12">
      <c r="A288" s="53">
        <v>3111205</v>
      </c>
      <c r="B288" s="54" t="s">
        <v>1030</v>
      </c>
      <c r="C288" s="55">
        <v>0</v>
      </c>
      <c r="D288" s="55">
        <v>0</v>
      </c>
      <c r="E288" s="55">
        <f t="shared" si="163"/>
        <v>0</v>
      </c>
      <c r="F288" s="55">
        <f>'REPA-Sch'!F287</f>
        <v>0</v>
      </c>
      <c r="G288" s="55">
        <f t="shared" si="164"/>
        <v>0</v>
      </c>
      <c r="H288" s="57">
        <f>[1]Budget!AE204</f>
        <v>100000</v>
      </c>
      <c r="I288" s="57">
        <f>273097.56</f>
        <v>273097.56</v>
      </c>
      <c r="J288" s="62">
        <f t="shared" si="165"/>
        <v>373097.56</v>
      </c>
      <c r="K288" s="57">
        <f>[1]REPA_Payments!N197</f>
        <v>493855.8</v>
      </c>
      <c r="L288" s="103">
        <f t="shared" si="166"/>
        <v>-120758.24</v>
      </c>
    </row>
    <row r="289" spans="1:12">
      <c r="A289" s="53">
        <v>3111207</v>
      </c>
      <c r="B289" s="54" t="s">
        <v>1031</v>
      </c>
      <c r="C289" s="55">
        <v>0</v>
      </c>
      <c r="D289" s="55">
        <v>0</v>
      </c>
      <c r="E289" s="55">
        <f t="shared" si="163"/>
        <v>0</v>
      </c>
      <c r="F289" s="55">
        <f>'REPA-Sch'!F288</f>
        <v>0</v>
      </c>
      <c r="G289" s="55">
        <f t="shared" si="164"/>
        <v>0</v>
      </c>
      <c r="H289" s="57">
        <f>[1]Budget!AE205</f>
        <v>50000</v>
      </c>
      <c r="I289" s="57">
        <f>40000+839055.69+445722.44</f>
        <v>1324778.13</v>
      </c>
      <c r="J289" s="62">
        <f t="shared" si="165"/>
        <v>1374778.13</v>
      </c>
      <c r="K289" s="57">
        <f>[1]REPA_Payments!N198</f>
        <v>615634.13</v>
      </c>
      <c r="L289" s="103">
        <f t="shared" si="166"/>
        <v>759144</v>
      </c>
    </row>
    <row r="290" spans="1:12">
      <c r="A290" s="74">
        <f>'Budget-Exp'!M4</f>
        <v>3111253</v>
      </c>
      <c r="B290" s="75" t="str">
        <f>'Budget-Exp'!L4</f>
        <v>WIP - Health Centres</v>
      </c>
      <c r="C290" s="55">
        <f>'Budget-Exp'!N4</f>
        <v>302590</v>
      </c>
      <c r="D290" s="55">
        <v>0</v>
      </c>
      <c r="E290" s="55">
        <f t="shared" si="163"/>
        <v>302590</v>
      </c>
      <c r="F290" s="55">
        <f>'REPA-Sch'!F289</f>
        <v>72014.59</v>
      </c>
      <c r="G290" s="55">
        <f t="shared" si="164"/>
        <v>230575.41</v>
      </c>
      <c r="H290" s="57">
        <v>0</v>
      </c>
      <c r="I290" s="57">
        <v>0</v>
      </c>
      <c r="J290" s="57">
        <v>0</v>
      </c>
      <c r="K290" s="57">
        <v>0</v>
      </c>
      <c r="L290" s="57">
        <v>0</v>
      </c>
    </row>
    <row r="291" spans="1:12">
      <c r="A291" s="53">
        <v>3111255</v>
      </c>
      <c r="B291" s="54" t="s">
        <v>1032</v>
      </c>
      <c r="C291" s="55">
        <f>'Budget-Exp'!N5</f>
        <v>435218</v>
      </c>
      <c r="D291" s="55">
        <v>0</v>
      </c>
      <c r="E291" s="55">
        <f t="shared" si="163"/>
        <v>435218</v>
      </c>
      <c r="F291" s="55">
        <f>'REPA-Sch'!F290</f>
        <v>30000</v>
      </c>
      <c r="G291" s="55">
        <f t="shared" si="164"/>
        <v>405218</v>
      </c>
      <c r="H291" s="57">
        <f>[1]Budget!AE206</f>
        <v>0</v>
      </c>
      <c r="I291" s="57">
        <v>0</v>
      </c>
      <c r="J291" s="62">
        <f t="shared" si="165"/>
        <v>0</v>
      </c>
      <c r="K291" s="57">
        <f>[1]REPA_Payments!N199</f>
        <v>0</v>
      </c>
      <c r="L291" s="62">
        <f t="shared" si="166"/>
        <v>0</v>
      </c>
    </row>
    <row r="292" spans="1:12">
      <c r="A292" s="133">
        <f>'Budget-Exp'!M6</f>
        <v>3111256</v>
      </c>
      <c r="B292" s="134" t="str">
        <f>'Budget-Exp'!L6</f>
        <v>WIP - School Buildings</v>
      </c>
      <c r="C292" s="55">
        <f>'Budget-Exp'!N6</f>
        <v>219493</v>
      </c>
      <c r="D292" s="55">
        <v>0</v>
      </c>
      <c r="E292" s="55">
        <f t="shared" si="163"/>
        <v>219493</v>
      </c>
      <c r="F292" s="55">
        <f>'REPA-Sch'!F291</f>
        <v>257911.92</v>
      </c>
      <c r="G292" s="55">
        <f t="shared" si="164"/>
        <v>-38418.92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</row>
    <row r="293" s="26" customFormat="1" ht="11.25" spans="1:13">
      <c r="A293" s="193"/>
      <c r="B293" s="194" t="s">
        <v>1033</v>
      </c>
      <c r="C293" s="195">
        <f>SUM(C287:C292)</f>
        <v>957301</v>
      </c>
      <c r="D293" s="195">
        <f>SUM(D287:D292)</f>
        <v>0</v>
      </c>
      <c r="E293" s="195">
        <f>SUM(E287:E292)</f>
        <v>957301</v>
      </c>
      <c r="F293" s="195">
        <f>SUM(F287:F292)</f>
        <v>359926.51</v>
      </c>
      <c r="G293" s="195">
        <f>SUM(G287:G292)</f>
        <v>597374.49</v>
      </c>
      <c r="H293" s="195">
        <f>SUM(H287:H291)</f>
        <v>675456</v>
      </c>
      <c r="I293" s="195">
        <f>SUM(I287:I291)</f>
        <v>2078186.43</v>
      </c>
      <c r="J293" s="195">
        <f>SUM(J287:J291)</f>
        <v>2753642.43</v>
      </c>
      <c r="K293" s="195">
        <f>SUM(K287:K291)</f>
        <v>1667032.37</v>
      </c>
      <c r="L293" s="172">
        <f>SUM(L287:L291)</f>
        <v>1086610.06</v>
      </c>
      <c r="M293" s="101"/>
    </row>
    <row r="294" spans="1:12">
      <c r="A294" s="133"/>
      <c r="B294" s="134"/>
      <c r="C294" s="135"/>
      <c r="D294" s="135"/>
      <c r="E294" s="135"/>
      <c r="F294" s="135"/>
      <c r="G294" s="135"/>
      <c r="H294" s="138"/>
      <c r="I294" s="138"/>
      <c r="J294" s="138"/>
      <c r="K294" s="138"/>
      <c r="L294" s="138"/>
    </row>
    <row r="295" s="26" customFormat="1" spans="1:13">
      <c r="A295" s="39">
        <v>31113</v>
      </c>
      <c r="B295" s="40" t="s">
        <v>1034</v>
      </c>
      <c r="C295" s="50"/>
      <c r="D295" s="50"/>
      <c r="E295" s="50"/>
      <c r="F295" s="50"/>
      <c r="G295" s="50"/>
      <c r="H295" s="49"/>
      <c r="I295" s="49"/>
      <c r="J295" s="49"/>
      <c r="K295" s="49"/>
      <c r="L295" s="49"/>
      <c r="M295" s="101"/>
    </row>
    <row r="296" spans="1:12">
      <c r="A296" s="53">
        <v>3111303</v>
      </c>
      <c r="B296" s="54" t="s">
        <v>1035</v>
      </c>
      <c r="C296" s="55">
        <v>0</v>
      </c>
      <c r="D296" s="55">
        <v>0</v>
      </c>
      <c r="E296" s="55">
        <f t="shared" ref="E296:E305" si="167">C296+D296</f>
        <v>0</v>
      </c>
      <c r="F296" s="55">
        <f>'REPA-Sch'!F295</f>
        <v>166915.5</v>
      </c>
      <c r="G296" s="55">
        <f t="shared" ref="G296:G305" si="168">E296-F296</f>
        <v>-166915.5</v>
      </c>
      <c r="H296" s="57">
        <f>[1]Budget!AE210</f>
        <v>527808</v>
      </c>
      <c r="I296" s="57">
        <v>0</v>
      </c>
      <c r="J296" s="62">
        <f t="shared" ref="J296:J301" si="169">H296+I296</f>
        <v>527808</v>
      </c>
      <c r="K296" s="57">
        <f>[1]REPA_Payments!N203</f>
        <v>0</v>
      </c>
      <c r="L296" s="57">
        <f>J296-K296</f>
        <v>527808</v>
      </c>
    </row>
    <row r="297" spans="1:13">
      <c r="A297" s="53">
        <v>3111304</v>
      </c>
      <c r="B297" s="54" t="s">
        <v>1036</v>
      </c>
      <c r="C297" s="55">
        <f>'Budget-Exp'!N11</f>
        <v>8938749</v>
      </c>
      <c r="D297" s="55">
        <v>0</v>
      </c>
      <c r="E297" s="55">
        <f t="shared" si="167"/>
        <v>8938749</v>
      </c>
      <c r="F297" s="55">
        <f>'REPA-Sch'!F296</f>
        <v>0</v>
      </c>
      <c r="G297" s="55">
        <f t="shared" si="168"/>
        <v>8938749</v>
      </c>
      <c r="H297" s="57">
        <f>[1]Budget!AE211</f>
        <v>6847331</v>
      </c>
      <c r="I297" s="57">
        <v>0</v>
      </c>
      <c r="J297" s="62">
        <f t="shared" si="169"/>
        <v>6847331</v>
      </c>
      <c r="K297" s="57">
        <f>[1]REPA_Payments!N204-M297</f>
        <v>5752095.57</v>
      </c>
      <c r="L297" s="57">
        <f t="shared" ref="L297:L301" si="170">J297-K297</f>
        <v>1095235.43</v>
      </c>
      <c r="M297" s="36">
        <v>0</v>
      </c>
    </row>
    <row r="298" spans="1:12">
      <c r="A298" s="53">
        <v>3111306</v>
      </c>
      <c r="B298" s="54" t="s">
        <v>1037</v>
      </c>
      <c r="C298" s="55">
        <v>0</v>
      </c>
      <c r="D298" s="55">
        <v>0</v>
      </c>
      <c r="E298" s="55">
        <f t="shared" si="167"/>
        <v>0</v>
      </c>
      <c r="F298" s="55">
        <f>'REPA-Sch'!F297</f>
        <v>0</v>
      </c>
      <c r="G298" s="55">
        <f t="shared" si="168"/>
        <v>0</v>
      </c>
      <c r="H298" s="57">
        <f>[1]Budget!AE212</f>
        <v>0</v>
      </c>
      <c r="I298" s="57">
        <v>0</v>
      </c>
      <c r="J298" s="62">
        <f t="shared" si="169"/>
        <v>0</v>
      </c>
      <c r="K298" s="57">
        <f>[1]REPA_Payments!N205-M298</f>
        <v>82000</v>
      </c>
      <c r="L298" s="103">
        <f t="shared" si="170"/>
        <v>-82000</v>
      </c>
    </row>
    <row r="299" spans="1:12">
      <c r="A299" s="53">
        <v>3111307</v>
      </c>
      <c r="B299" s="54" t="s">
        <v>222</v>
      </c>
      <c r="C299" s="55">
        <f>'Budget-Exp'!N8</f>
        <v>119278</v>
      </c>
      <c r="D299" s="55">
        <v>0</v>
      </c>
      <c r="E299" s="55">
        <f t="shared" si="167"/>
        <v>119278</v>
      </c>
      <c r="F299" s="55">
        <f>'REPA-Sch'!F298</f>
        <v>0</v>
      </c>
      <c r="G299" s="55">
        <f t="shared" si="168"/>
        <v>119278</v>
      </c>
      <c r="H299" s="57">
        <f>[1]Budget!AE213</f>
        <v>59588</v>
      </c>
      <c r="I299" s="57">
        <v>0</v>
      </c>
      <c r="J299" s="62">
        <f t="shared" si="169"/>
        <v>59588</v>
      </c>
      <c r="K299" s="57">
        <f>[1]REPA_Payments!N206-M299</f>
        <v>0</v>
      </c>
      <c r="L299" s="103">
        <f t="shared" si="170"/>
        <v>59588</v>
      </c>
    </row>
    <row r="300" spans="1:13">
      <c r="A300" s="53">
        <v>3111309</v>
      </c>
      <c r="B300" s="54" t="s">
        <v>755</v>
      </c>
      <c r="C300" s="55">
        <v>0</v>
      </c>
      <c r="D300" s="55">
        <v>0</v>
      </c>
      <c r="E300" s="55">
        <f t="shared" si="167"/>
        <v>0</v>
      </c>
      <c r="F300" s="55">
        <f>'REPA-Sch'!F299</f>
        <v>0</v>
      </c>
      <c r="G300" s="55">
        <f t="shared" si="168"/>
        <v>0</v>
      </c>
      <c r="H300" s="57">
        <f>[1]Budget!AE214</f>
        <v>103115667</v>
      </c>
      <c r="I300" s="57">
        <v>0</v>
      </c>
      <c r="J300" s="62">
        <f t="shared" si="169"/>
        <v>103115667</v>
      </c>
      <c r="K300" s="57">
        <f>[1]REPA_Payments!N207-M300</f>
        <v>46741722.68</v>
      </c>
      <c r="L300" s="103">
        <f t="shared" si="170"/>
        <v>56373944.32</v>
      </c>
      <c r="M300" s="36">
        <v>0</v>
      </c>
    </row>
    <row r="301" spans="1:13">
      <c r="A301" s="53">
        <v>3111311</v>
      </c>
      <c r="B301" s="54" t="s">
        <v>757</v>
      </c>
      <c r="C301" s="55">
        <f>'Budget-Exp'!N7</f>
        <v>15414926</v>
      </c>
      <c r="D301" s="55">
        <v>0</v>
      </c>
      <c r="E301" s="55">
        <f t="shared" si="167"/>
        <v>15414926</v>
      </c>
      <c r="F301" s="55">
        <f>'REPA-Sch'!F300</f>
        <v>0</v>
      </c>
      <c r="G301" s="55">
        <f t="shared" si="168"/>
        <v>15414926</v>
      </c>
      <c r="H301" s="57">
        <f>[1]Budget!AE215</f>
        <v>8012873</v>
      </c>
      <c r="I301" s="57">
        <v>0</v>
      </c>
      <c r="J301" s="62">
        <f t="shared" si="169"/>
        <v>8012873</v>
      </c>
      <c r="K301" s="57">
        <f>[1]REPA_Payments!N208-M301</f>
        <v>12685383.88</v>
      </c>
      <c r="L301" s="103">
        <f t="shared" si="170"/>
        <v>-4672510.88</v>
      </c>
      <c r="M301" s="36">
        <v>0</v>
      </c>
    </row>
    <row r="302" spans="1:12">
      <c r="A302" s="53">
        <f>'Budget-Exp'!M13</f>
        <v>3111353</v>
      </c>
      <c r="B302" s="54" t="str">
        <f>'Budget-Exp'!L13</f>
        <v>WIP - Toilets</v>
      </c>
      <c r="C302" s="55">
        <f>'Budget-Exp'!N13</f>
        <v>81644</v>
      </c>
      <c r="D302" s="55">
        <v>0</v>
      </c>
      <c r="E302" s="55">
        <f t="shared" si="167"/>
        <v>81644</v>
      </c>
      <c r="F302" s="55">
        <f>'REPA-Sch'!F301</f>
        <v>54603.64</v>
      </c>
      <c r="G302" s="55">
        <f t="shared" si="168"/>
        <v>27040.36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</row>
    <row r="303" spans="1:12">
      <c r="A303" s="53">
        <f>'Budget-Exp'!M12</f>
        <v>3111354</v>
      </c>
      <c r="B303" s="54" t="str">
        <f>'Budget-Exp'!L12</f>
        <v>WIP - Markets</v>
      </c>
      <c r="C303" s="55">
        <f>'Budget-Exp'!N12</f>
        <v>1306872</v>
      </c>
      <c r="D303" s="55">
        <v>0</v>
      </c>
      <c r="E303" s="55">
        <f t="shared" si="167"/>
        <v>1306872</v>
      </c>
      <c r="F303" s="55">
        <f>'REPA-Sch'!F302</f>
        <v>566740.82</v>
      </c>
      <c r="G303" s="55">
        <f t="shared" si="168"/>
        <v>740131.18</v>
      </c>
      <c r="H303" s="57">
        <v>0</v>
      </c>
      <c r="I303" s="57">
        <v>0</v>
      </c>
      <c r="J303" s="57">
        <v>0</v>
      </c>
      <c r="K303" s="57">
        <v>0</v>
      </c>
      <c r="L303" s="57">
        <v>0</v>
      </c>
    </row>
    <row r="304" spans="1:12">
      <c r="A304" s="89">
        <f>'Budget-Exp'!M10</f>
        <v>3111361</v>
      </c>
      <c r="B304" s="54" t="str">
        <f>'Budget-Exp'!L10</f>
        <v>WIP-Urban Roads</v>
      </c>
      <c r="C304" s="55">
        <f>'Budget-Exp'!N10</f>
        <v>41735400</v>
      </c>
      <c r="D304" s="55">
        <v>0</v>
      </c>
      <c r="E304" s="55">
        <f t="shared" si="167"/>
        <v>41735400</v>
      </c>
      <c r="F304" s="55">
        <f>'REPA-Sch'!F303</f>
        <v>6423798.92</v>
      </c>
      <c r="G304" s="55">
        <f t="shared" si="168"/>
        <v>35311601.08</v>
      </c>
      <c r="H304" s="57">
        <v>0</v>
      </c>
      <c r="I304" s="57">
        <v>0</v>
      </c>
      <c r="J304" s="57">
        <v>0</v>
      </c>
      <c r="K304" s="57">
        <v>0</v>
      </c>
      <c r="L304" s="57">
        <v>0</v>
      </c>
    </row>
    <row r="305" spans="1:12">
      <c r="A305" s="89">
        <f>'Budget-Exp'!M9</f>
        <v>3111363</v>
      </c>
      <c r="B305" s="90" t="str">
        <f>'Budget-Exp'!L9</f>
        <v>WIP-Drainage</v>
      </c>
      <c r="C305" s="198">
        <f>'Budget-Exp'!N9</f>
        <v>4458935</v>
      </c>
      <c r="D305" s="55">
        <v>0</v>
      </c>
      <c r="E305" s="55">
        <f t="shared" si="167"/>
        <v>4458935</v>
      </c>
      <c r="F305" s="55">
        <f>'REPA-Sch'!F304</f>
        <v>2212811.55</v>
      </c>
      <c r="G305" s="55">
        <f t="shared" si="168"/>
        <v>2246123.45</v>
      </c>
      <c r="H305" s="57">
        <v>0</v>
      </c>
      <c r="I305" s="57" t="e">
        <f>[1]Budget!AF218</f>
        <v>#REF!</v>
      </c>
      <c r="J305" s="57">
        <v>0</v>
      </c>
      <c r="K305" s="57">
        <v>0</v>
      </c>
      <c r="L305" s="57">
        <v>0</v>
      </c>
    </row>
    <row r="306" s="26" customFormat="1" ht="11.25" spans="1:13">
      <c r="A306" s="63"/>
      <c r="B306" s="64" t="s">
        <v>1038</v>
      </c>
      <c r="C306" s="67">
        <f>SUM(C296:C305)</f>
        <v>72055804</v>
      </c>
      <c r="D306" s="67">
        <f>SUM(D296:D305)</f>
        <v>0</v>
      </c>
      <c r="E306" s="67">
        <f>SUM(E296:E305)</f>
        <v>72055804</v>
      </c>
      <c r="F306" s="67">
        <f>SUM(F296:F305)</f>
        <v>9424870.43</v>
      </c>
      <c r="G306" s="67">
        <f>SUM(G296:G305)</f>
        <v>62630933.57</v>
      </c>
      <c r="H306" s="67">
        <f>SUM(H296:H303)</f>
        <v>118563267</v>
      </c>
      <c r="I306" s="67">
        <f>SUM(I296:I303)</f>
        <v>0</v>
      </c>
      <c r="J306" s="67">
        <f>SUM(J296:J303)</f>
        <v>118563267</v>
      </c>
      <c r="K306" s="67">
        <f>SUM(K296:K303)</f>
        <v>65261202.13</v>
      </c>
      <c r="L306" s="67">
        <f>SUM(L296:L303)</f>
        <v>53302064.87</v>
      </c>
      <c r="M306" s="101"/>
    </row>
    <row r="307" spans="1:12">
      <c r="A307" s="133"/>
      <c r="B307" s="134"/>
      <c r="C307" s="135"/>
      <c r="D307" s="135"/>
      <c r="E307" s="135"/>
      <c r="F307" s="135"/>
      <c r="G307" s="135"/>
      <c r="H307" s="138"/>
      <c r="I307" s="138"/>
      <c r="J307" s="138"/>
      <c r="K307" s="138"/>
      <c r="L307" s="138"/>
    </row>
    <row r="308" s="26" customFormat="1" spans="1:13">
      <c r="A308" s="39">
        <v>31121</v>
      </c>
      <c r="B308" s="40" t="s">
        <v>1039</v>
      </c>
      <c r="C308" s="50"/>
      <c r="D308" s="50"/>
      <c r="E308" s="50"/>
      <c r="F308" s="50"/>
      <c r="G308" s="50"/>
      <c r="H308" s="49"/>
      <c r="I308" s="49"/>
      <c r="J308" s="49"/>
      <c r="K308" s="49"/>
      <c r="L308" s="49"/>
      <c r="M308" s="101"/>
    </row>
    <row r="309" spans="1:12">
      <c r="A309" s="74">
        <v>3112101</v>
      </c>
      <c r="B309" s="54" t="s">
        <v>1040</v>
      </c>
      <c r="C309" s="55">
        <v>0</v>
      </c>
      <c r="D309" s="55">
        <v>0</v>
      </c>
      <c r="E309" s="55">
        <f t="shared" ref="E309:E310" si="171">C309+D309</f>
        <v>0</v>
      </c>
      <c r="F309" s="55">
        <v>0</v>
      </c>
      <c r="G309" s="55">
        <f t="shared" ref="G309:G310" si="172">E309-F309</f>
        <v>0</v>
      </c>
      <c r="H309" s="62">
        <f>[1]Budget!AE220</f>
        <v>600000</v>
      </c>
      <c r="I309" s="62">
        <v>0</v>
      </c>
      <c r="J309" s="62">
        <f t="shared" ref="J309" si="173">H309+I309</f>
        <v>600000</v>
      </c>
      <c r="K309" s="62">
        <f>[1]REPA_Payments!N213</f>
        <v>0</v>
      </c>
      <c r="L309" s="62">
        <f>J309-K309</f>
        <v>600000</v>
      </c>
    </row>
    <row r="310" spans="1:12">
      <c r="A310" s="89">
        <f>'Budget-Exp'!M25</f>
        <v>3112105</v>
      </c>
      <c r="B310" s="90" t="str">
        <f>'Budget-Exp'!L25</f>
        <v>Motor Bike, bicycles</v>
      </c>
      <c r="C310" s="198">
        <f>'Budget-Exp'!N25</f>
        <v>15000</v>
      </c>
      <c r="D310" s="55">
        <v>0</v>
      </c>
      <c r="E310" s="55">
        <f t="shared" si="171"/>
        <v>15000</v>
      </c>
      <c r="F310" s="55">
        <f>'REPA-Sch'!F309</f>
        <v>97000</v>
      </c>
      <c r="G310" s="55">
        <f t="shared" si="172"/>
        <v>-82000</v>
      </c>
      <c r="H310" s="93"/>
      <c r="I310" s="93"/>
      <c r="J310" s="93"/>
      <c r="K310" s="93"/>
      <c r="L310" s="93"/>
    </row>
    <row r="311" s="26" customFormat="1" ht="11.25" spans="1:13">
      <c r="A311" s="63"/>
      <c r="B311" s="64" t="s">
        <v>1041</v>
      </c>
      <c r="C311" s="67">
        <f>SUM(C309:C310)</f>
        <v>15000</v>
      </c>
      <c r="D311" s="67">
        <f t="shared" ref="D311:G311" si="174">SUM(D309:D310)</f>
        <v>0</v>
      </c>
      <c r="E311" s="67">
        <f t="shared" si="174"/>
        <v>15000</v>
      </c>
      <c r="F311" s="67">
        <f t="shared" si="174"/>
        <v>97000</v>
      </c>
      <c r="G311" s="67">
        <f t="shared" si="174"/>
        <v>-82000</v>
      </c>
      <c r="H311" s="67">
        <f>SUM(H309)</f>
        <v>600000</v>
      </c>
      <c r="I311" s="67">
        <f t="shared" ref="I311:L311" si="175">SUM(I309)</f>
        <v>0</v>
      </c>
      <c r="J311" s="67">
        <f t="shared" si="175"/>
        <v>600000</v>
      </c>
      <c r="K311" s="67">
        <f t="shared" si="175"/>
        <v>0</v>
      </c>
      <c r="L311" s="67">
        <f t="shared" si="175"/>
        <v>600000</v>
      </c>
      <c r="M311" s="101"/>
    </row>
    <row r="312" spans="1:12">
      <c r="A312" s="133"/>
      <c r="B312" s="134"/>
      <c r="C312" s="135"/>
      <c r="D312" s="135"/>
      <c r="E312" s="135"/>
      <c r="F312" s="135"/>
      <c r="G312" s="135"/>
      <c r="H312" s="138"/>
      <c r="I312" s="138"/>
      <c r="J312" s="138"/>
      <c r="K312" s="138"/>
      <c r="L312" s="138"/>
    </row>
    <row r="313" s="26" customFormat="1" spans="1:13">
      <c r="A313" s="39">
        <v>31122</v>
      </c>
      <c r="B313" s="40" t="s">
        <v>1042</v>
      </c>
      <c r="C313" s="50"/>
      <c r="D313" s="50"/>
      <c r="E313" s="50"/>
      <c r="F313" s="50"/>
      <c r="G313" s="50"/>
      <c r="H313" s="49"/>
      <c r="I313" s="49"/>
      <c r="J313" s="49"/>
      <c r="K313" s="49"/>
      <c r="L313" s="49"/>
      <c r="M313" s="101"/>
    </row>
    <row r="314" spans="1:12">
      <c r="A314" s="53">
        <v>3112205</v>
      </c>
      <c r="B314" s="54" t="s">
        <v>1043</v>
      </c>
      <c r="C314" s="55">
        <v>0</v>
      </c>
      <c r="D314" s="55">
        <v>0</v>
      </c>
      <c r="E314" s="55">
        <f t="shared" ref="E314:E316" si="176">C314+D314</f>
        <v>0</v>
      </c>
      <c r="F314" s="55">
        <f>'REPA-Sch'!F313</f>
        <v>233008.28</v>
      </c>
      <c r="G314" s="55">
        <f t="shared" ref="G314:G316" si="177">E314-F314</f>
        <v>-233008.28</v>
      </c>
      <c r="H314" s="57">
        <f>[1]Budget!AE225</f>
        <v>348000</v>
      </c>
      <c r="I314" s="57">
        <f>41571+265200</f>
        <v>306771</v>
      </c>
      <c r="J314" s="62">
        <f t="shared" ref="J314:J315" si="178">H314+I314</f>
        <v>654771</v>
      </c>
      <c r="K314" s="57">
        <f>[1]REPA_Payments!N218</f>
        <v>0</v>
      </c>
      <c r="L314" s="103">
        <f t="shared" ref="L314:L315" si="179">J314-K314</f>
        <v>654771</v>
      </c>
    </row>
    <row r="315" spans="1:12">
      <c r="A315" s="74">
        <v>3112208</v>
      </c>
      <c r="B315" s="75" t="s">
        <v>1044</v>
      </c>
      <c r="C315" s="55">
        <f>'Budget-Exp'!N23</f>
        <v>139426</v>
      </c>
      <c r="D315" s="55">
        <v>0</v>
      </c>
      <c r="E315" s="55">
        <f t="shared" si="176"/>
        <v>139426</v>
      </c>
      <c r="F315" s="55">
        <f>'REPA-Sch'!F314</f>
        <v>47399.99</v>
      </c>
      <c r="G315" s="55">
        <f t="shared" si="177"/>
        <v>92026.01</v>
      </c>
      <c r="H315" s="57">
        <f>[1]Budget!AE226</f>
        <v>145745</v>
      </c>
      <c r="I315" s="57">
        <v>0</v>
      </c>
      <c r="J315" s="62">
        <f t="shared" si="178"/>
        <v>145745</v>
      </c>
      <c r="K315" s="57">
        <f>[1]REPA_Payments!N219</f>
        <v>0</v>
      </c>
      <c r="L315" s="62">
        <f t="shared" si="179"/>
        <v>145745</v>
      </c>
    </row>
    <row r="316" spans="1:12">
      <c r="A316" s="202">
        <f>'Budget-Exp'!M24</f>
        <v>3112211</v>
      </c>
      <c r="B316" s="203" t="str">
        <f>'Budget-Exp'!L24</f>
        <v>Office Equipment</v>
      </c>
      <c r="C316" s="55">
        <f>'Budget-Exp'!N24</f>
        <v>848840</v>
      </c>
      <c r="D316" s="55">
        <v>0</v>
      </c>
      <c r="E316" s="55">
        <f t="shared" si="176"/>
        <v>848840</v>
      </c>
      <c r="F316" s="55">
        <f>'REPA-Sch'!F315</f>
        <v>152354.05</v>
      </c>
      <c r="G316" s="55">
        <f t="shared" si="177"/>
        <v>696485.95</v>
      </c>
      <c r="H316" s="57">
        <v>0</v>
      </c>
      <c r="I316" s="93"/>
      <c r="J316" s="93">
        <v>0</v>
      </c>
      <c r="K316" s="93">
        <v>0</v>
      </c>
      <c r="L316" s="93">
        <v>0</v>
      </c>
    </row>
    <row r="317" s="26" customFormat="1" ht="11.25" spans="1:13">
      <c r="A317" s="204"/>
      <c r="B317" s="205" t="s">
        <v>1045</v>
      </c>
      <c r="C317" s="206">
        <f>SUM(C314:C316)</f>
        <v>988266</v>
      </c>
      <c r="D317" s="206">
        <f>SUM(D314:D316)</f>
        <v>0</v>
      </c>
      <c r="E317" s="206">
        <f>SUM(E314:E316)</f>
        <v>988266</v>
      </c>
      <c r="F317" s="206">
        <f>SUM(F314:F316)</f>
        <v>432762.32</v>
      </c>
      <c r="G317" s="206">
        <f>SUM(G314:G316)</f>
        <v>555503.68</v>
      </c>
      <c r="H317" s="206">
        <f>SUM(H314:H315)</f>
        <v>493745</v>
      </c>
      <c r="I317" s="206">
        <f>SUM(I314:I315)</f>
        <v>306771</v>
      </c>
      <c r="J317" s="206">
        <f>SUM(J314:J315)</f>
        <v>800516</v>
      </c>
      <c r="K317" s="206">
        <f>SUM(K314:K315)</f>
        <v>0</v>
      </c>
      <c r="L317" s="208">
        <f>SUM(L314:L315)</f>
        <v>800516</v>
      </c>
      <c r="M317" s="101"/>
    </row>
    <row r="318" spans="1:12">
      <c r="A318" s="133"/>
      <c r="B318" s="134"/>
      <c r="C318" s="135"/>
      <c r="D318" s="135"/>
      <c r="E318" s="135"/>
      <c r="F318" s="135"/>
      <c r="G318" s="135"/>
      <c r="H318" s="138"/>
      <c r="I318" s="138"/>
      <c r="J318" s="138"/>
      <c r="K318" s="138"/>
      <c r="L318" s="138"/>
    </row>
    <row r="319" s="26" customFormat="1" spans="1:13">
      <c r="A319" s="39">
        <v>31131</v>
      </c>
      <c r="B319" s="40" t="s">
        <v>166</v>
      </c>
      <c r="C319" s="50"/>
      <c r="D319" s="50"/>
      <c r="E319" s="50"/>
      <c r="F319" s="50"/>
      <c r="G319" s="50"/>
      <c r="H319" s="49"/>
      <c r="I319" s="49"/>
      <c r="J319" s="49"/>
      <c r="K319" s="49"/>
      <c r="L319" s="49"/>
      <c r="M319" s="101"/>
    </row>
    <row r="320" spans="1:12">
      <c r="A320" s="53">
        <v>3113101</v>
      </c>
      <c r="B320" s="54" t="s">
        <v>1046</v>
      </c>
      <c r="C320" s="55">
        <v>0</v>
      </c>
      <c r="D320" s="55">
        <v>0</v>
      </c>
      <c r="E320" s="55">
        <f t="shared" ref="E320:E322" si="180">C320+D320</f>
        <v>0</v>
      </c>
      <c r="F320" s="55">
        <f>'REPA-Sch'!F319</f>
        <v>0</v>
      </c>
      <c r="G320" s="55">
        <f t="shared" ref="G320:G322" si="181">E320-F320</f>
        <v>0</v>
      </c>
      <c r="H320" s="57">
        <f>[1]Budget!AE230</f>
        <v>30000</v>
      </c>
      <c r="I320" s="57">
        <v>0</v>
      </c>
      <c r="J320" s="62">
        <f t="shared" ref="J320:J322" si="182">H320+I320</f>
        <v>30000</v>
      </c>
      <c r="K320" s="57">
        <f>[1]REPA_Payments!N223</f>
        <v>0</v>
      </c>
      <c r="L320" s="57">
        <f>J320-K320</f>
        <v>30000</v>
      </c>
    </row>
    <row r="321" spans="1:12">
      <c r="A321" s="53">
        <f>'Budget-Exp'!M22</f>
        <v>3113108</v>
      </c>
      <c r="B321" s="54" t="str">
        <f>'Budget-Exp'!L22</f>
        <v>Furniture &amp; Fittings</v>
      </c>
      <c r="C321" s="55">
        <f>'Budget-Exp'!N22</f>
        <v>879826</v>
      </c>
      <c r="D321" s="55">
        <v>0</v>
      </c>
      <c r="E321" s="55">
        <f t="shared" si="180"/>
        <v>879826</v>
      </c>
      <c r="F321" s="55">
        <f>'REPA-Sch'!F320</f>
        <v>39199.99</v>
      </c>
      <c r="G321" s="55">
        <f t="shared" si="181"/>
        <v>840626.01</v>
      </c>
      <c r="H321" s="57">
        <f>[1]Budget!AE232</f>
        <v>528746</v>
      </c>
      <c r="I321" s="57">
        <f>458736</f>
        <v>458736</v>
      </c>
      <c r="J321" s="62">
        <f t="shared" si="182"/>
        <v>987482</v>
      </c>
      <c r="K321" s="57">
        <f>[1]REPA_Payments!N225</f>
        <v>789959.43</v>
      </c>
      <c r="L321" s="103">
        <f t="shared" ref="L321:L322" si="183">J321-K321</f>
        <v>197522.57</v>
      </c>
    </row>
    <row r="322" spans="1:12">
      <c r="A322" s="74">
        <v>3113110</v>
      </c>
      <c r="B322" s="75" t="s">
        <v>1047</v>
      </c>
      <c r="C322" s="55">
        <v>0</v>
      </c>
      <c r="D322" s="55">
        <v>0</v>
      </c>
      <c r="E322" s="55">
        <f t="shared" si="180"/>
        <v>0</v>
      </c>
      <c r="F322" s="55">
        <v>0</v>
      </c>
      <c r="G322" s="55">
        <f t="shared" si="181"/>
        <v>0</v>
      </c>
      <c r="H322" s="57">
        <f>[1]Budget!AE233</f>
        <v>40000</v>
      </c>
      <c r="I322" s="57">
        <v>0</v>
      </c>
      <c r="J322" s="62">
        <f t="shared" si="182"/>
        <v>40000</v>
      </c>
      <c r="K322" s="57">
        <f>[1]REPA_Payments!N226</f>
        <v>0</v>
      </c>
      <c r="L322" s="62">
        <f t="shared" si="183"/>
        <v>40000</v>
      </c>
    </row>
    <row r="323" s="26" customFormat="1" spans="1:13">
      <c r="A323" s="142"/>
      <c r="B323" s="143" t="s">
        <v>1048</v>
      </c>
      <c r="C323" s="144">
        <f t="shared" ref="C323:L323" si="184">SUM(C320:C322)</f>
        <v>879826</v>
      </c>
      <c r="D323" s="144">
        <f t="shared" si="184"/>
        <v>0</v>
      </c>
      <c r="E323" s="144">
        <f t="shared" si="184"/>
        <v>879826</v>
      </c>
      <c r="F323" s="144">
        <f t="shared" si="184"/>
        <v>39199.99</v>
      </c>
      <c r="G323" s="144">
        <f t="shared" si="184"/>
        <v>840626.01</v>
      </c>
      <c r="H323" s="144">
        <f t="shared" si="184"/>
        <v>598746</v>
      </c>
      <c r="I323" s="144">
        <f t="shared" si="184"/>
        <v>458736</v>
      </c>
      <c r="J323" s="144">
        <f t="shared" si="184"/>
        <v>1057482</v>
      </c>
      <c r="K323" s="144">
        <f t="shared" si="184"/>
        <v>789959.43</v>
      </c>
      <c r="L323" s="170">
        <f t="shared" si="184"/>
        <v>267522.57</v>
      </c>
      <c r="M323" s="101"/>
    </row>
    <row r="324" s="26" customFormat="1" ht="11.25" spans="1:13">
      <c r="A324" s="63"/>
      <c r="B324" s="64" t="s">
        <v>1025</v>
      </c>
      <c r="C324" s="67">
        <f t="shared" ref="C324:L324" si="185">C323+C317+C311+C306+C293+C284</f>
        <v>75200943</v>
      </c>
      <c r="D324" s="67">
        <f t="shared" si="185"/>
        <v>0</v>
      </c>
      <c r="E324" s="67">
        <f t="shared" si="185"/>
        <v>75200943</v>
      </c>
      <c r="F324" s="67">
        <f t="shared" si="185"/>
        <v>10353759.25</v>
      </c>
      <c r="G324" s="67">
        <f t="shared" si="185"/>
        <v>64847183.75</v>
      </c>
      <c r="H324" s="67">
        <f t="shared" si="185"/>
        <v>120931214</v>
      </c>
      <c r="I324" s="67">
        <f t="shared" si="185"/>
        <v>2843693.43</v>
      </c>
      <c r="J324" s="67">
        <f t="shared" si="185"/>
        <v>123774907.43</v>
      </c>
      <c r="K324" s="67">
        <f t="shared" si="185"/>
        <v>67729193.93</v>
      </c>
      <c r="L324" s="67">
        <f t="shared" si="185"/>
        <v>56045713.5</v>
      </c>
      <c r="M324" s="101"/>
    </row>
    <row r="325" spans="1:12">
      <c r="A325" s="133"/>
      <c r="B325" s="134"/>
      <c r="C325" s="135"/>
      <c r="D325" s="135"/>
      <c r="E325" s="135"/>
      <c r="F325" s="135"/>
      <c r="G325" s="135"/>
      <c r="H325" s="138"/>
      <c r="I325" s="138"/>
      <c r="J325" s="138"/>
      <c r="K325" s="138"/>
      <c r="L325" s="138"/>
    </row>
    <row r="326" s="26" customFormat="1" spans="1:13">
      <c r="A326" s="39">
        <v>31131</v>
      </c>
      <c r="B326" s="40" t="s">
        <v>1049</v>
      </c>
      <c r="C326" s="50"/>
      <c r="D326" s="50"/>
      <c r="E326" s="50"/>
      <c r="F326" s="50"/>
      <c r="G326" s="50"/>
      <c r="H326" s="49"/>
      <c r="I326" s="57"/>
      <c r="J326" s="57"/>
      <c r="K326" s="49"/>
      <c r="L326" s="49"/>
      <c r="M326" s="101"/>
    </row>
    <row r="327" spans="1:12">
      <c r="A327" s="74">
        <v>3113101</v>
      </c>
      <c r="B327" s="75" t="s">
        <v>791</v>
      </c>
      <c r="C327" s="55">
        <v>0</v>
      </c>
      <c r="D327" s="55">
        <v>0</v>
      </c>
      <c r="E327" s="55">
        <f t="shared" ref="E327" si="186">C327+D327</f>
        <v>0</v>
      </c>
      <c r="F327" s="55">
        <v>0</v>
      </c>
      <c r="G327" s="55">
        <f t="shared" ref="G327" si="187">E327-F327</f>
        <v>0</v>
      </c>
      <c r="H327" s="62">
        <f>[1]Budget!AE238</f>
        <v>0</v>
      </c>
      <c r="I327" s="62">
        <v>0</v>
      </c>
      <c r="J327" s="62">
        <f t="shared" ref="J327" si="188">H327+I327</f>
        <v>0</v>
      </c>
      <c r="K327" s="62">
        <f>[1]REPA_Payments!N231</f>
        <v>0</v>
      </c>
      <c r="L327" s="62">
        <f>J327-K327</f>
        <v>0</v>
      </c>
    </row>
    <row r="328" s="26" customFormat="1" ht="11.25" spans="1:13">
      <c r="A328" s="63"/>
      <c r="B328" s="64" t="s">
        <v>1050</v>
      </c>
      <c r="C328" s="67">
        <f>SUM(C326:C327)</f>
        <v>0</v>
      </c>
      <c r="D328" s="67">
        <f t="shared" ref="D328:H328" si="189">SUM(D326:D327)</f>
        <v>0</v>
      </c>
      <c r="E328" s="67">
        <f t="shared" si="189"/>
        <v>0</v>
      </c>
      <c r="F328" s="67">
        <f t="shared" si="189"/>
        <v>0</v>
      </c>
      <c r="G328" s="67">
        <f t="shared" si="189"/>
        <v>0</v>
      </c>
      <c r="H328" s="67">
        <f t="shared" si="189"/>
        <v>0</v>
      </c>
      <c r="I328" s="67">
        <f t="shared" ref="I328:L328" si="190">SUM(I326:I327)</f>
        <v>0</v>
      </c>
      <c r="J328" s="67">
        <f t="shared" si="190"/>
        <v>0</v>
      </c>
      <c r="K328" s="67">
        <f t="shared" si="190"/>
        <v>0</v>
      </c>
      <c r="L328" s="67">
        <f t="shared" si="190"/>
        <v>0</v>
      </c>
      <c r="M328" s="101"/>
    </row>
    <row r="329" spans="1:12">
      <c r="A329" s="89"/>
      <c r="B329" s="90"/>
      <c r="C329" s="91"/>
      <c r="D329" s="91"/>
      <c r="E329" s="91"/>
      <c r="F329" s="91"/>
      <c r="G329" s="91"/>
      <c r="H329" s="93"/>
      <c r="I329" s="93"/>
      <c r="J329" s="93"/>
      <c r="K329" s="93"/>
      <c r="L329" s="93"/>
    </row>
    <row r="330" s="26" customFormat="1" ht="11.25" spans="1:13">
      <c r="A330" s="209"/>
      <c r="B330" s="210" t="s">
        <v>788</v>
      </c>
      <c r="C330" s="211">
        <f>C328+C324+C278+C264+C255+C247+C236+C146</f>
        <v>103043281</v>
      </c>
      <c r="D330" s="211">
        <f t="shared" ref="D330:L330" si="191">D328+D324+D278+D264+D255+D247+D236+D146</f>
        <v>0</v>
      </c>
      <c r="E330" s="211">
        <f t="shared" si="191"/>
        <v>103043281</v>
      </c>
      <c r="F330" s="211" t="e">
        <f t="shared" si="191"/>
        <v>#REF!</v>
      </c>
      <c r="G330" s="211" t="e">
        <f t="shared" si="191"/>
        <v>#REF!</v>
      </c>
      <c r="H330" s="211">
        <f t="shared" si="191"/>
        <v>145786974</v>
      </c>
      <c r="I330" s="211">
        <f t="shared" si="191"/>
        <v>68816626.63</v>
      </c>
      <c r="J330" s="211">
        <f t="shared" si="191"/>
        <v>214603600.63</v>
      </c>
      <c r="K330" s="211">
        <f t="shared" si="191"/>
        <v>93300201.18</v>
      </c>
      <c r="L330" s="211">
        <f t="shared" si="191"/>
        <v>121303399.45</v>
      </c>
      <c r="M330" s="101"/>
    </row>
    <row r="331" ht="11.25" hidden="1" spans="11:13">
      <c r="K331" s="215">
        <f>[1]REPA_Payments!N234-K330</f>
        <v>0</v>
      </c>
      <c r="L331" s="35" t="s">
        <v>1051</v>
      </c>
      <c r="M331" s="36">
        <f>SUM(M5:M330)</f>
        <v>0</v>
      </c>
    </row>
    <row r="332" hidden="1" spans="2:11">
      <c r="B332" s="32" t="s">
        <v>1052</v>
      </c>
      <c r="C332" s="212">
        <f>C330-'Budget-Exp'!N71</f>
        <v>0</v>
      </c>
      <c r="F332" s="212">
        <f>'REPA-Sch'!F331</f>
        <v>632314.11</v>
      </c>
      <c r="H332" s="35">
        <f>H330-H123</f>
        <v>-0.590000003576279</v>
      </c>
      <c r="J332" s="35">
        <f>J123-J330</f>
        <v>0.00200000405311584</v>
      </c>
      <c r="K332" s="35">
        <f>K330+K331</f>
        <v>93300201.18</v>
      </c>
    </row>
    <row r="333" hidden="1" spans="6:6">
      <c r="F333" s="212" t="e">
        <f>F330+F332</f>
        <v>#REF!</v>
      </c>
    </row>
    <row r="334" hidden="1" spans="6:6">
      <c r="F334" s="212" t="e">
        <f>F333-Payments!Z58</f>
        <v>#REF!</v>
      </c>
    </row>
    <row r="335" hidden="1"/>
    <row r="336" hidden="1" spans="6:6">
      <c r="F336" s="33">
        <v>35537175.61</v>
      </c>
    </row>
    <row r="337" hidden="1"/>
    <row r="338" hidden="1"/>
    <row r="339" hidden="1"/>
    <row r="340" ht="11.25"/>
  </sheetData>
  <mergeCells count="4">
    <mergeCell ref="A1:L1"/>
    <mergeCell ref="A2:L2"/>
    <mergeCell ref="C3:G3"/>
    <mergeCell ref="H3:L3"/>
  </mergeCells>
  <pageMargins left="0.7" right="0.36" top="0.75" bottom="0.75" header="0.3" footer="0.3"/>
  <pageSetup paperSize="1" scale="90" fitToWidth="3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B1590"/>
  <sheetViews>
    <sheetView topLeftCell="B1" workbookViewId="0">
      <pane ySplit="2" topLeftCell="A1141" activePane="bottomLeft" state="frozen"/>
      <selection/>
      <selection pane="bottomLeft" activeCell="F1160" sqref="F1160:G1160"/>
    </sheetView>
  </sheetViews>
  <sheetFormatPr defaultColWidth="8.66666666666667" defaultRowHeight="12"/>
  <cols>
    <col min="1" max="1" width="3.55833333333333" style="253" customWidth="1"/>
    <col min="2" max="2" width="8.55833333333333" style="254" customWidth="1"/>
    <col min="3" max="3" width="32.1083333333333" style="255" customWidth="1"/>
    <col min="4" max="4" width="17.8833333333333" style="256" customWidth="1"/>
    <col min="5" max="5" width="6.21666666666667" style="256" customWidth="1"/>
    <col min="6" max="6" width="7.21666666666667" style="257" customWidth="1"/>
    <col min="7" max="7" width="37.2166666666667" style="255" customWidth="1"/>
    <col min="8" max="8" width="11.1083333333333" style="258" customWidth="1"/>
    <col min="9" max="9" width="1.10833333333333" style="253" customWidth="1"/>
    <col min="10" max="10" width="10.4416666666667" style="253" customWidth="1"/>
    <col min="11" max="11" width="8.21666666666667" style="253" customWidth="1"/>
    <col min="12" max="12" width="10.6666666666667" style="253" customWidth="1"/>
    <col min="13" max="13" width="7.775" style="253" customWidth="1"/>
    <col min="14" max="14" width="9" style="253" customWidth="1"/>
    <col min="15" max="15" width="8.33333333333333" style="253" customWidth="1"/>
    <col min="16" max="16" width="8.44166666666667" style="253" customWidth="1"/>
    <col min="17" max="17" width="10.2166666666667" style="253" customWidth="1"/>
    <col min="18" max="18" width="8.88333333333333" style="253" customWidth="1"/>
    <col min="19" max="19" width="9.21666666666667" style="253" customWidth="1"/>
    <col min="20" max="20" width="8.21666666666667" style="253" customWidth="1"/>
    <col min="21" max="21" width="10.3333333333333" style="258" customWidth="1"/>
    <col min="22" max="22" width="10.6666666666667" style="258" customWidth="1"/>
    <col min="23" max="23" width="11.1083333333333" style="255" customWidth="1"/>
    <col min="24" max="24" width="9.775" style="257" customWidth="1"/>
    <col min="25" max="25" width="32.775" style="255" customWidth="1"/>
    <col min="26" max="26" width="11.6666666666667" style="258" customWidth="1"/>
    <col min="27" max="27" width="9.33333333333333" style="258" customWidth="1"/>
    <col min="28" max="28" width="10.4416666666667" style="255"/>
    <col min="29" max="16384" width="8.66666666666667" style="255"/>
  </cols>
  <sheetData>
    <row r="2" s="252" customFormat="1" spans="1:27">
      <c r="A2" s="260" t="s">
        <v>106</v>
      </c>
      <c r="B2" s="261" t="s">
        <v>1053</v>
      </c>
      <c r="C2" s="252" t="s">
        <v>1054</v>
      </c>
      <c r="D2" s="262" t="s">
        <v>1055</v>
      </c>
      <c r="E2" s="262" t="s">
        <v>1056</v>
      </c>
      <c r="F2" s="263" t="s">
        <v>112</v>
      </c>
      <c r="G2" s="252" t="s">
        <v>233</v>
      </c>
      <c r="H2" s="264" t="s">
        <v>113</v>
      </c>
      <c r="I2" s="260"/>
      <c r="J2" s="260" t="s">
        <v>1057</v>
      </c>
      <c r="K2" s="260" t="s">
        <v>1058</v>
      </c>
      <c r="L2" s="260" t="s">
        <v>256</v>
      </c>
      <c r="M2" s="260" t="s">
        <v>1059</v>
      </c>
      <c r="N2" s="260" t="s">
        <v>1060</v>
      </c>
      <c r="O2" s="260" t="s">
        <v>1061</v>
      </c>
      <c r="P2" s="260" t="s">
        <v>211</v>
      </c>
      <c r="Q2" s="260" t="s">
        <v>169</v>
      </c>
      <c r="R2" s="260" t="s">
        <v>1062</v>
      </c>
      <c r="S2" s="260" t="s">
        <v>1063</v>
      </c>
      <c r="T2" s="260" t="s">
        <v>851</v>
      </c>
      <c r="U2" s="264" t="s">
        <v>1064</v>
      </c>
      <c r="V2" s="264" t="s">
        <v>1065</v>
      </c>
      <c r="X2" s="268" t="s">
        <v>112</v>
      </c>
      <c r="Y2" s="252" t="s">
        <v>233</v>
      </c>
      <c r="Z2" s="264" t="s">
        <v>113</v>
      </c>
      <c r="AA2" s="264"/>
    </row>
    <row r="3" spans="1:28">
      <c r="A3" s="253">
        <v>1</v>
      </c>
      <c r="B3" s="254">
        <v>45672</v>
      </c>
      <c r="C3" s="255" t="s">
        <v>1066</v>
      </c>
      <c r="D3" s="256" t="s">
        <v>1067</v>
      </c>
      <c r="E3" s="256">
        <v>137</v>
      </c>
      <c r="F3" s="257">
        <v>2210711</v>
      </c>
      <c r="G3" s="255" t="s">
        <v>978</v>
      </c>
      <c r="H3" s="258">
        <v>6200</v>
      </c>
      <c r="I3" s="259"/>
      <c r="J3" s="259">
        <v>0</v>
      </c>
      <c r="K3" s="259">
        <v>0</v>
      </c>
      <c r="L3" s="259">
        <v>0</v>
      </c>
      <c r="M3" s="259">
        <v>0</v>
      </c>
      <c r="N3" s="259">
        <v>0</v>
      </c>
      <c r="O3" s="259">
        <v>0</v>
      </c>
      <c r="P3" s="259">
        <v>0</v>
      </c>
      <c r="Q3" s="259">
        <v>0</v>
      </c>
      <c r="R3" s="259">
        <v>0</v>
      </c>
      <c r="S3" s="259">
        <v>0</v>
      </c>
      <c r="T3" s="259">
        <v>0</v>
      </c>
      <c r="U3" s="258">
        <v>6200</v>
      </c>
      <c r="V3" s="258">
        <v>0</v>
      </c>
      <c r="X3" s="257">
        <v>2111001</v>
      </c>
      <c r="Y3" s="255" t="s">
        <v>439</v>
      </c>
      <c r="Z3" s="258">
        <v>13830897.71</v>
      </c>
      <c r="AB3" s="279"/>
    </row>
    <row r="4" spans="1:26">
      <c r="A4" s="253">
        <v>2</v>
      </c>
      <c r="B4" s="254">
        <v>45672</v>
      </c>
      <c r="C4" s="257" t="s">
        <v>1068</v>
      </c>
      <c r="D4" s="265" t="s">
        <v>1067</v>
      </c>
      <c r="E4" s="265">
        <v>138</v>
      </c>
      <c r="F4" s="257">
        <v>2210711</v>
      </c>
      <c r="G4" s="255" t="s">
        <v>978</v>
      </c>
      <c r="H4" s="258">
        <v>223.2</v>
      </c>
      <c r="I4" s="259"/>
      <c r="J4" s="259">
        <v>0</v>
      </c>
      <c r="K4" s="259">
        <v>0</v>
      </c>
      <c r="L4" s="259">
        <v>0</v>
      </c>
      <c r="M4" s="259">
        <v>0</v>
      </c>
      <c r="N4" s="259">
        <v>0</v>
      </c>
      <c r="O4" s="259">
        <v>0</v>
      </c>
      <c r="P4" s="259">
        <v>0</v>
      </c>
      <c r="Q4" s="259">
        <v>0</v>
      </c>
      <c r="R4" s="259">
        <v>0</v>
      </c>
      <c r="S4" s="259">
        <v>0</v>
      </c>
      <c r="T4" s="259">
        <v>0</v>
      </c>
      <c r="U4" s="258">
        <v>223.2</v>
      </c>
      <c r="V4" s="258">
        <v>0</v>
      </c>
      <c r="X4" s="257">
        <v>2111102</v>
      </c>
      <c r="Y4" s="255" t="s">
        <v>932</v>
      </c>
      <c r="Z4" s="273">
        <v>454517.24</v>
      </c>
    </row>
    <row r="5" spans="1:26">
      <c r="A5" s="253">
        <v>3</v>
      </c>
      <c r="B5" s="254">
        <v>45672</v>
      </c>
      <c r="C5" s="255" t="s">
        <v>1066</v>
      </c>
      <c r="D5" s="256" t="s">
        <v>1067</v>
      </c>
      <c r="E5" s="256">
        <v>137</v>
      </c>
      <c r="F5" s="257">
        <v>2210205</v>
      </c>
      <c r="G5" s="255" t="s">
        <v>200</v>
      </c>
      <c r="H5" s="258">
        <v>9800</v>
      </c>
      <c r="I5" s="259"/>
      <c r="J5" s="259">
        <v>0</v>
      </c>
      <c r="K5" s="259">
        <v>0</v>
      </c>
      <c r="L5" s="259">
        <v>0</v>
      </c>
      <c r="M5" s="259">
        <v>0</v>
      </c>
      <c r="N5" s="259">
        <v>0</v>
      </c>
      <c r="O5" s="259">
        <v>0</v>
      </c>
      <c r="P5" s="259">
        <v>0</v>
      </c>
      <c r="Q5" s="259">
        <v>0</v>
      </c>
      <c r="R5" s="259">
        <v>0</v>
      </c>
      <c r="S5" s="259">
        <v>0</v>
      </c>
      <c r="T5" s="259">
        <v>0</v>
      </c>
      <c r="U5" s="258">
        <v>9800</v>
      </c>
      <c r="V5" s="258">
        <v>0</v>
      </c>
      <c r="X5" s="257">
        <v>2111238</v>
      </c>
      <c r="Y5" s="255" t="s">
        <v>935</v>
      </c>
      <c r="Z5" s="258">
        <v>2100</v>
      </c>
    </row>
    <row r="6" spans="1:26">
      <c r="A6" s="253">
        <v>4</v>
      </c>
      <c r="B6" s="254">
        <v>45688</v>
      </c>
      <c r="C6" s="257" t="s">
        <v>1069</v>
      </c>
      <c r="D6" s="265" t="s">
        <v>1070</v>
      </c>
      <c r="E6" s="265">
        <v>139</v>
      </c>
      <c r="F6" s="257">
        <v>2210502</v>
      </c>
      <c r="G6" s="255" t="s">
        <v>963</v>
      </c>
      <c r="H6" s="258">
        <v>10300</v>
      </c>
      <c r="I6" s="259"/>
      <c r="J6" s="259">
        <v>0</v>
      </c>
      <c r="K6" s="259">
        <v>0</v>
      </c>
      <c r="L6" s="259">
        <v>0</v>
      </c>
      <c r="M6" s="259">
        <v>0</v>
      </c>
      <c r="N6" s="259">
        <v>0</v>
      </c>
      <c r="O6" s="259">
        <v>0</v>
      </c>
      <c r="P6" s="259">
        <v>0</v>
      </c>
      <c r="Q6" s="259">
        <v>0</v>
      </c>
      <c r="R6" s="259">
        <v>0</v>
      </c>
      <c r="S6" s="259">
        <v>0</v>
      </c>
      <c r="T6" s="259">
        <v>0</v>
      </c>
      <c r="U6" s="258">
        <v>10300</v>
      </c>
      <c r="V6" s="258">
        <v>0</v>
      </c>
      <c r="X6" s="257">
        <v>2111243</v>
      </c>
      <c r="Y6" s="255" t="s">
        <v>124</v>
      </c>
      <c r="Z6" s="258">
        <v>125690.16</v>
      </c>
    </row>
    <row r="7" spans="1:26">
      <c r="A7" s="253">
        <v>5</v>
      </c>
      <c r="B7" s="254">
        <v>45673</v>
      </c>
      <c r="C7" s="255" t="s">
        <v>1071</v>
      </c>
      <c r="D7" s="256" t="s">
        <v>1072</v>
      </c>
      <c r="E7" s="256">
        <v>12943</v>
      </c>
      <c r="G7" s="255" t="s">
        <v>1052</v>
      </c>
      <c r="H7" s="258">
        <v>10179</v>
      </c>
      <c r="I7" s="259"/>
      <c r="J7" s="259">
        <v>0</v>
      </c>
      <c r="K7" s="259">
        <v>0</v>
      </c>
      <c r="L7" s="259">
        <v>0</v>
      </c>
      <c r="M7" s="259">
        <v>0</v>
      </c>
      <c r="N7" s="259">
        <v>0</v>
      </c>
      <c r="O7" s="259">
        <v>0</v>
      </c>
      <c r="P7" s="259">
        <v>0</v>
      </c>
      <c r="Q7" s="259">
        <v>0</v>
      </c>
      <c r="R7" s="259">
        <v>0</v>
      </c>
      <c r="S7" s="259">
        <v>0</v>
      </c>
      <c r="T7" s="259">
        <v>0</v>
      </c>
      <c r="U7" s="258">
        <v>0</v>
      </c>
      <c r="V7" s="258">
        <v>10179</v>
      </c>
      <c r="X7" s="257">
        <v>2111248</v>
      </c>
      <c r="Y7" s="255" t="s">
        <v>936</v>
      </c>
      <c r="Z7" s="273">
        <v>105782.22</v>
      </c>
    </row>
    <row r="8" spans="1:26">
      <c r="A8" s="253">
        <v>6</v>
      </c>
      <c r="B8" s="254">
        <v>45673</v>
      </c>
      <c r="C8" s="255" t="s">
        <v>1068</v>
      </c>
      <c r="D8" s="256" t="s">
        <v>1072</v>
      </c>
      <c r="E8" s="256">
        <v>12944</v>
      </c>
      <c r="G8" s="255" t="s">
        <v>1052</v>
      </c>
      <c r="H8" s="258">
        <v>1131</v>
      </c>
      <c r="I8" s="259"/>
      <c r="J8" s="259">
        <v>0</v>
      </c>
      <c r="K8" s="259">
        <v>0</v>
      </c>
      <c r="L8" s="259">
        <v>0</v>
      </c>
      <c r="M8" s="259">
        <v>0</v>
      </c>
      <c r="N8" s="259">
        <v>0</v>
      </c>
      <c r="O8" s="259">
        <v>0</v>
      </c>
      <c r="P8" s="259">
        <v>0</v>
      </c>
      <c r="Q8" s="259">
        <v>0</v>
      </c>
      <c r="R8" s="259">
        <v>0</v>
      </c>
      <c r="S8" s="259">
        <v>0</v>
      </c>
      <c r="T8" s="259">
        <v>0</v>
      </c>
      <c r="U8" s="258">
        <v>0</v>
      </c>
      <c r="V8" s="258">
        <v>1131</v>
      </c>
      <c r="X8" s="257">
        <v>2121001</v>
      </c>
      <c r="Y8" s="255" t="s">
        <v>938</v>
      </c>
      <c r="Z8" s="258">
        <v>66486.1</v>
      </c>
    </row>
    <row r="9" spans="1:26">
      <c r="A9" s="253">
        <v>7</v>
      </c>
      <c r="B9" s="254">
        <v>45673</v>
      </c>
      <c r="C9" s="255" t="s">
        <v>1073</v>
      </c>
      <c r="D9" s="256" t="s">
        <v>1074</v>
      </c>
      <c r="E9" s="256">
        <v>12945</v>
      </c>
      <c r="G9" s="255" t="s">
        <v>1075</v>
      </c>
      <c r="H9" s="258">
        <v>156415</v>
      </c>
      <c r="I9" s="259"/>
      <c r="J9" s="259">
        <v>0</v>
      </c>
      <c r="K9" s="259">
        <v>0</v>
      </c>
      <c r="L9" s="259">
        <v>0</v>
      </c>
      <c r="M9" s="259">
        <v>0</v>
      </c>
      <c r="N9" s="259">
        <v>0</v>
      </c>
      <c r="O9" s="259">
        <v>0</v>
      </c>
      <c r="P9" s="259">
        <v>0</v>
      </c>
      <c r="Q9" s="259">
        <v>0</v>
      </c>
      <c r="R9" s="259">
        <v>0</v>
      </c>
      <c r="S9" s="259">
        <v>0</v>
      </c>
      <c r="T9" s="259">
        <v>0</v>
      </c>
      <c r="U9" s="258">
        <v>0</v>
      </c>
      <c r="V9" s="258">
        <v>156415</v>
      </c>
      <c r="X9" s="257">
        <v>2210101</v>
      </c>
      <c r="Y9" s="255" t="s">
        <v>1076</v>
      </c>
      <c r="Z9" s="258">
        <v>45060</v>
      </c>
    </row>
    <row r="10" spans="1:26">
      <c r="A10" s="253">
        <v>8</v>
      </c>
      <c r="B10" s="254">
        <v>45678</v>
      </c>
      <c r="C10" s="255" t="s">
        <v>1077</v>
      </c>
      <c r="D10" s="256" t="s">
        <v>1078</v>
      </c>
      <c r="E10" s="256">
        <v>12946</v>
      </c>
      <c r="G10" s="255" t="s">
        <v>1052</v>
      </c>
      <c r="H10" s="258">
        <v>7263</v>
      </c>
      <c r="I10" s="259"/>
      <c r="J10" s="259">
        <v>0</v>
      </c>
      <c r="K10" s="259">
        <v>0</v>
      </c>
      <c r="L10" s="259">
        <v>0</v>
      </c>
      <c r="M10" s="259">
        <v>0</v>
      </c>
      <c r="N10" s="259">
        <v>0</v>
      </c>
      <c r="O10" s="259">
        <v>0</v>
      </c>
      <c r="P10" s="259">
        <v>0</v>
      </c>
      <c r="Q10" s="259">
        <v>0</v>
      </c>
      <c r="R10" s="259">
        <v>0</v>
      </c>
      <c r="S10" s="259">
        <v>0</v>
      </c>
      <c r="T10" s="259">
        <v>0</v>
      </c>
      <c r="U10" s="258">
        <v>0</v>
      </c>
      <c r="V10" s="258">
        <v>7263</v>
      </c>
      <c r="X10" s="257">
        <v>2210102</v>
      </c>
      <c r="Y10" s="255" t="s">
        <v>943</v>
      </c>
      <c r="Z10" s="258">
        <v>89537.92</v>
      </c>
    </row>
    <row r="11" spans="1:26">
      <c r="A11" s="253">
        <v>9</v>
      </c>
      <c r="B11" s="254">
        <v>45678</v>
      </c>
      <c r="C11" s="255" t="s">
        <v>1068</v>
      </c>
      <c r="D11" s="256" t="s">
        <v>1078</v>
      </c>
      <c r="E11" s="256">
        <v>12947</v>
      </c>
      <c r="G11" s="255" t="s">
        <v>1052</v>
      </c>
      <c r="H11" s="258">
        <v>807</v>
      </c>
      <c r="I11" s="259"/>
      <c r="J11" s="259">
        <v>0</v>
      </c>
      <c r="K11" s="259">
        <v>0</v>
      </c>
      <c r="L11" s="259">
        <v>0</v>
      </c>
      <c r="M11" s="259">
        <v>0</v>
      </c>
      <c r="N11" s="259">
        <v>0</v>
      </c>
      <c r="O11" s="259">
        <v>0</v>
      </c>
      <c r="P11" s="259">
        <v>0</v>
      </c>
      <c r="Q11" s="259">
        <v>0</v>
      </c>
      <c r="R11" s="259">
        <v>0</v>
      </c>
      <c r="S11" s="259">
        <v>0</v>
      </c>
      <c r="T11" s="259">
        <v>0</v>
      </c>
      <c r="U11" s="258">
        <v>0</v>
      </c>
      <c r="V11" s="258">
        <v>807</v>
      </c>
      <c r="X11" s="257">
        <v>2210103</v>
      </c>
      <c r="Y11" s="255" t="s">
        <v>131</v>
      </c>
      <c r="Z11" s="258">
        <v>8400</v>
      </c>
    </row>
    <row r="12" spans="1:26">
      <c r="A12" s="253">
        <v>10</v>
      </c>
      <c r="B12" s="254">
        <v>45678</v>
      </c>
      <c r="C12" s="255" t="s">
        <v>1079</v>
      </c>
      <c r="D12" s="256" t="s">
        <v>1080</v>
      </c>
      <c r="E12" s="256">
        <v>12948</v>
      </c>
      <c r="G12" s="255" t="s">
        <v>1052</v>
      </c>
      <c r="H12" s="258">
        <v>4050</v>
      </c>
      <c r="I12" s="259"/>
      <c r="J12" s="259">
        <v>0</v>
      </c>
      <c r="K12" s="259">
        <v>0</v>
      </c>
      <c r="L12" s="259">
        <v>0</v>
      </c>
      <c r="M12" s="259">
        <v>0</v>
      </c>
      <c r="N12" s="259">
        <v>0</v>
      </c>
      <c r="O12" s="259">
        <v>0</v>
      </c>
      <c r="P12" s="259">
        <v>0</v>
      </c>
      <c r="Q12" s="259">
        <v>0</v>
      </c>
      <c r="R12" s="259">
        <v>0</v>
      </c>
      <c r="S12" s="259">
        <v>0</v>
      </c>
      <c r="T12" s="259">
        <v>0</v>
      </c>
      <c r="U12" s="258">
        <v>0</v>
      </c>
      <c r="V12" s="258">
        <v>4050</v>
      </c>
      <c r="X12" s="257">
        <v>2210104</v>
      </c>
      <c r="Y12" s="255" t="s">
        <v>195</v>
      </c>
      <c r="Z12" s="273">
        <v>5000</v>
      </c>
    </row>
    <row r="13" spans="1:26">
      <c r="A13" s="253">
        <v>11</v>
      </c>
      <c r="B13" s="254">
        <v>45678</v>
      </c>
      <c r="C13" s="255" t="s">
        <v>1068</v>
      </c>
      <c r="D13" s="256" t="s">
        <v>1080</v>
      </c>
      <c r="E13" s="256">
        <v>12949</v>
      </c>
      <c r="G13" s="255" t="s">
        <v>1052</v>
      </c>
      <c r="H13" s="258">
        <v>450</v>
      </c>
      <c r="I13" s="259"/>
      <c r="J13" s="259">
        <v>0</v>
      </c>
      <c r="K13" s="259">
        <v>0</v>
      </c>
      <c r="L13" s="259">
        <v>0</v>
      </c>
      <c r="M13" s="259">
        <v>0</v>
      </c>
      <c r="N13" s="259">
        <v>0</v>
      </c>
      <c r="O13" s="259">
        <v>0</v>
      </c>
      <c r="P13" s="259">
        <v>0</v>
      </c>
      <c r="Q13" s="259">
        <v>0</v>
      </c>
      <c r="R13" s="259">
        <v>0</v>
      </c>
      <c r="S13" s="259">
        <v>0</v>
      </c>
      <c r="T13" s="259">
        <v>0</v>
      </c>
      <c r="U13" s="258">
        <v>0</v>
      </c>
      <c r="V13" s="258">
        <v>450</v>
      </c>
      <c r="X13" s="257">
        <v>2210105</v>
      </c>
      <c r="Y13" s="255" t="s">
        <v>200</v>
      </c>
      <c r="Z13" s="274">
        <v>1675</v>
      </c>
    </row>
    <row r="14" spans="1:26">
      <c r="A14" s="253">
        <v>12</v>
      </c>
      <c r="B14" s="254">
        <v>45681</v>
      </c>
      <c r="C14" s="257" t="s">
        <v>1081</v>
      </c>
      <c r="D14" s="265" t="s">
        <v>1082</v>
      </c>
      <c r="E14" s="265">
        <v>12950</v>
      </c>
      <c r="F14" s="257">
        <v>2210122</v>
      </c>
      <c r="G14" s="255" t="s">
        <v>950</v>
      </c>
      <c r="H14" s="258">
        <v>20150</v>
      </c>
      <c r="I14" s="259"/>
      <c r="J14" s="259">
        <v>0</v>
      </c>
      <c r="K14" s="259">
        <v>0</v>
      </c>
      <c r="L14" s="259">
        <v>0</v>
      </c>
      <c r="M14" s="259">
        <v>0</v>
      </c>
      <c r="N14" s="259">
        <v>0</v>
      </c>
      <c r="O14" s="259">
        <v>0</v>
      </c>
      <c r="P14" s="259">
        <v>0</v>
      </c>
      <c r="Q14" s="259">
        <v>0</v>
      </c>
      <c r="R14" s="259">
        <v>0</v>
      </c>
      <c r="S14" s="259">
        <v>0</v>
      </c>
      <c r="T14" s="259">
        <v>0</v>
      </c>
      <c r="U14" s="258">
        <v>0</v>
      </c>
      <c r="V14" s="258">
        <v>20150</v>
      </c>
      <c r="X14" s="257">
        <v>2210106</v>
      </c>
      <c r="Y14" s="255" t="s">
        <v>1083</v>
      </c>
      <c r="Z14" s="274">
        <v>2200</v>
      </c>
    </row>
    <row r="15" spans="1:26">
      <c r="A15" s="253">
        <v>13</v>
      </c>
      <c r="B15" s="254">
        <v>45681</v>
      </c>
      <c r="C15" s="255" t="s">
        <v>1084</v>
      </c>
      <c r="D15" s="256" t="s">
        <v>1082</v>
      </c>
      <c r="E15" s="256">
        <v>12851</v>
      </c>
      <c r="G15" s="255" t="s">
        <v>1052</v>
      </c>
      <c r="H15" s="258">
        <v>750</v>
      </c>
      <c r="I15" s="259"/>
      <c r="J15" s="259">
        <v>0</v>
      </c>
      <c r="K15" s="259">
        <v>0</v>
      </c>
      <c r="L15" s="259">
        <v>0</v>
      </c>
      <c r="M15" s="259">
        <v>0</v>
      </c>
      <c r="N15" s="259">
        <v>0</v>
      </c>
      <c r="O15" s="259">
        <v>0</v>
      </c>
      <c r="P15" s="259">
        <v>0</v>
      </c>
      <c r="Q15" s="259">
        <v>0</v>
      </c>
      <c r="R15" s="259">
        <v>0</v>
      </c>
      <c r="S15" s="259">
        <v>0</v>
      </c>
      <c r="T15" s="259">
        <v>0</v>
      </c>
      <c r="U15" s="258">
        <v>0</v>
      </c>
      <c r="V15" s="258">
        <v>750</v>
      </c>
      <c r="X15" s="257">
        <v>2210114</v>
      </c>
      <c r="Y15" s="255" t="s">
        <v>132</v>
      </c>
      <c r="Z15" s="273">
        <v>10000</v>
      </c>
    </row>
    <row r="16" spans="1:26">
      <c r="A16" s="253">
        <v>14</v>
      </c>
      <c r="B16" s="254">
        <v>45681</v>
      </c>
      <c r="C16" s="257" t="s">
        <v>1077</v>
      </c>
      <c r="D16" s="257" t="s">
        <v>1085</v>
      </c>
      <c r="E16" s="257">
        <v>12852</v>
      </c>
      <c r="F16" s="257">
        <v>2210801</v>
      </c>
      <c r="G16" s="255" t="s">
        <v>981</v>
      </c>
      <c r="H16" s="258">
        <v>15774.57</v>
      </c>
      <c r="I16" s="259"/>
      <c r="J16" s="259">
        <v>0</v>
      </c>
      <c r="K16" s="259">
        <v>0</v>
      </c>
      <c r="L16" s="259">
        <v>0</v>
      </c>
      <c r="M16" s="259">
        <v>0</v>
      </c>
      <c r="N16" s="259">
        <v>0</v>
      </c>
      <c r="O16" s="259">
        <v>0</v>
      </c>
      <c r="P16" s="259">
        <v>0</v>
      </c>
      <c r="Q16" s="259">
        <v>0</v>
      </c>
      <c r="R16" s="259">
        <v>0</v>
      </c>
      <c r="S16" s="259">
        <v>0</v>
      </c>
      <c r="T16" s="259">
        <v>0</v>
      </c>
      <c r="U16" s="258">
        <v>0</v>
      </c>
      <c r="V16" s="258">
        <v>15774.57</v>
      </c>
      <c r="X16" s="257">
        <v>2210121</v>
      </c>
      <c r="Y16" s="255" t="s">
        <v>133</v>
      </c>
      <c r="Z16" s="273">
        <v>45240</v>
      </c>
    </row>
    <row r="17" spans="1:26">
      <c r="A17" s="253">
        <v>15</v>
      </c>
      <c r="B17" s="254">
        <v>45681</v>
      </c>
      <c r="C17" s="255" t="s">
        <v>1073</v>
      </c>
      <c r="D17" s="256" t="s">
        <v>1086</v>
      </c>
      <c r="E17" s="256">
        <v>12853</v>
      </c>
      <c r="F17" s="257">
        <v>2210511</v>
      </c>
      <c r="G17" s="255" t="s">
        <v>965</v>
      </c>
      <c r="H17" s="258">
        <v>1000</v>
      </c>
      <c r="I17" s="259"/>
      <c r="J17" s="259">
        <v>0</v>
      </c>
      <c r="K17" s="259">
        <v>0</v>
      </c>
      <c r="L17" s="259">
        <v>0</v>
      </c>
      <c r="M17" s="259">
        <v>0</v>
      </c>
      <c r="N17" s="259">
        <v>0</v>
      </c>
      <c r="O17" s="259">
        <v>0</v>
      </c>
      <c r="P17" s="259">
        <v>0</v>
      </c>
      <c r="Q17" s="259">
        <v>0</v>
      </c>
      <c r="R17" s="259">
        <v>0</v>
      </c>
      <c r="S17" s="259">
        <v>0</v>
      </c>
      <c r="T17" s="259">
        <v>0</v>
      </c>
      <c r="U17" s="258">
        <v>0</v>
      </c>
      <c r="V17" s="258">
        <v>1000</v>
      </c>
      <c r="X17" s="257">
        <v>2210122</v>
      </c>
      <c r="Y17" s="255" t="s">
        <v>950</v>
      </c>
      <c r="Z17" s="273">
        <v>177100</v>
      </c>
    </row>
    <row r="18" spans="1:26">
      <c r="A18" s="253">
        <v>16</v>
      </c>
      <c r="B18" s="254">
        <v>45681</v>
      </c>
      <c r="C18" s="255" t="s">
        <v>1087</v>
      </c>
      <c r="D18" s="256" t="s">
        <v>1088</v>
      </c>
      <c r="E18" s="256">
        <v>12854</v>
      </c>
      <c r="F18" s="257">
        <v>2210103</v>
      </c>
      <c r="G18" s="255" t="s">
        <v>131</v>
      </c>
      <c r="H18" s="258">
        <v>1200</v>
      </c>
      <c r="I18" s="259"/>
      <c r="J18" s="259">
        <v>0</v>
      </c>
      <c r="K18" s="259">
        <v>0</v>
      </c>
      <c r="L18" s="259">
        <v>0</v>
      </c>
      <c r="M18" s="259">
        <v>0</v>
      </c>
      <c r="N18" s="259">
        <v>0</v>
      </c>
      <c r="O18" s="259">
        <v>0</v>
      </c>
      <c r="P18" s="259">
        <v>0</v>
      </c>
      <c r="Q18" s="259">
        <v>0</v>
      </c>
      <c r="R18" s="259">
        <v>0</v>
      </c>
      <c r="S18" s="259">
        <v>0</v>
      </c>
      <c r="T18" s="259">
        <v>0</v>
      </c>
      <c r="U18" s="258">
        <v>0</v>
      </c>
      <c r="V18" s="258">
        <v>1200</v>
      </c>
      <c r="X18" s="257">
        <v>2210201</v>
      </c>
      <c r="Y18" s="255" t="s">
        <v>952</v>
      </c>
      <c r="Z18" s="273">
        <v>211860</v>
      </c>
    </row>
    <row r="19" spans="1:26">
      <c r="A19" s="253">
        <v>17</v>
      </c>
      <c r="B19" s="254">
        <v>45681</v>
      </c>
      <c r="C19" s="255" t="s">
        <v>1087</v>
      </c>
      <c r="D19" s="256" t="s">
        <v>1088</v>
      </c>
      <c r="E19" s="256">
        <v>12854</v>
      </c>
      <c r="F19" s="257">
        <v>2210404</v>
      </c>
      <c r="G19" s="255" t="s">
        <v>960</v>
      </c>
      <c r="H19" s="258">
        <v>1800</v>
      </c>
      <c r="I19" s="259"/>
      <c r="J19" s="259">
        <v>0</v>
      </c>
      <c r="K19" s="259">
        <v>0</v>
      </c>
      <c r="L19" s="259">
        <v>0</v>
      </c>
      <c r="M19" s="259">
        <v>0</v>
      </c>
      <c r="N19" s="259">
        <v>0</v>
      </c>
      <c r="O19" s="259">
        <v>0</v>
      </c>
      <c r="P19" s="259">
        <v>0</v>
      </c>
      <c r="Q19" s="259">
        <v>0</v>
      </c>
      <c r="R19" s="259">
        <v>0</v>
      </c>
      <c r="S19" s="259">
        <v>0</v>
      </c>
      <c r="T19" s="259">
        <v>0</v>
      </c>
      <c r="U19" s="258">
        <v>0</v>
      </c>
      <c r="V19" s="258">
        <v>1800</v>
      </c>
      <c r="X19" s="257">
        <v>2210202</v>
      </c>
      <c r="Y19" s="255" t="s">
        <v>136</v>
      </c>
      <c r="Z19" s="273">
        <v>9240</v>
      </c>
    </row>
    <row r="20" spans="1:26">
      <c r="A20" s="253">
        <v>18</v>
      </c>
      <c r="B20" s="254">
        <v>45681</v>
      </c>
      <c r="C20" s="255" t="s">
        <v>1087</v>
      </c>
      <c r="D20" s="256" t="s">
        <v>1088</v>
      </c>
      <c r="E20" s="256">
        <v>12854</v>
      </c>
      <c r="F20" s="257">
        <v>2210511</v>
      </c>
      <c r="G20" s="255" t="s">
        <v>965</v>
      </c>
      <c r="H20" s="258">
        <v>2200</v>
      </c>
      <c r="I20" s="259"/>
      <c r="J20" s="259">
        <v>0</v>
      </c>
      <c r="K20" s="259">
        <v>0</v>
      </c>
      <c r="L20" s="259">
        <v>0</v>
      </c>
      <c r="M20" s="259">
        <v>0</v>
      </c>
      <c r="N20" s="259">
        <v>0</v>
      </c>
      <c r="O20" s="259">
        <v>0</v>
      </c>
      <c r="P20" s="259">
        <v>0</v>
      </c>
      <c r="Q20" s="259">
        <v>0</v>
      </c>
      <c r="R20" s="259">
        <v>0</v>
      </c>
      <c r="S20" s="259">
        <v>0</v>
      </c>
      <c r="T20" s="259">
        <v>0</v>
      </c>
      <c r="U20" s="258">
        <v>0</v>
      </c>
      <c r="V20" s="258">
        <v>2200</v>
      </c>
      <c r="X20" s="257">
        <v>2210203</v>
      </c>
      <c r="Y20" s="255" t="s">
        <v>953</v>
      </c>
      <c r="Z20" s="273">
        <v>22543.73</v>
      </c>
    </row>
    <row r="21" spans="1:26">
      <c r="A21" s="253">
        <v>19</v>
      </c>
      <c r="B21" s="254">
        <v>45681</v>
      </c>
      <c r="C21" s="255" t="s">
        <v>1089</v>
      </c>
      <c r="D21" s="256" t="s">
        <v>1090</v>
      </c>
      <c r="E21" s="256">
        <v>12855</v>
      </c>
      <c r="F21" s="257">
        <v>2210205</v>
      </c>
      <c r="G21" s="255" t="s">
        <v>200</v>
      </c>
      <c r="H21" s="258">
        <v>12000</v>
      </c>
      <c r="I21" s="259"/>
      <c r="J21" s="259">
        <v>0</v>
      </c>
      <c r="K21" s="259">
        <v>0</v>
      </c>
      <c r="L21" s="259">
        <v>0</v>
      </c>
      <c r="M21" s="259">
        <v>0</v>
      </c>
      <c r="N21" s="259">
        <v>0</v>
      </c>
      <c r="O21" s="259">
        <v>0</v>
      </c>
      <c r="P21" s="259">
        <v>0</v>
      </c>
      <c r="Q21" s="259">
        <v>0</v>
      </c>
      <c r="R21" s="259">
        <v>0</v>
      </c>
      <c r="S21" s="259">
        <v>0</v>
      </c>
      <c r="T21" s="259">
        <v>0</v>
      </c>
      <c r="U21" s="258">
        <v>0</v>
      </c>
      <c r="V21" s="258">
        <v>12000</v>
      </c>
      <c r="X21" s="257">
        <v>2210205</v>
      </c>
      <c r="Y21" s="255" t="s">
        <v>200</v>
      </c>
      <c r="Z21" s="274">
        <v>1805467.41</v>
      </c>
    </row>
    <row r="22" spans="1:26">
      <c r="A22" s="253">
        <v>20</v>
      </c>
      <c r="B22" s="254">
        <v>45681</v>
      </c>
      <c r="C22" s="255" t="s">
        <v>1068</v>
      </c>
      <c r="D22" s="256" t="s">
        <v>1091</v>
      </c>
      <c r="E22" s="256">
        <v>12856</v>
      </c>
      <c r="G22" s="255" t="s">
        <v>1052</v>
      </c>
      <c r="H22" s="258">
        <v>14.5</v>
      </c>
      <c r="I22" s="259"/>
      <c r="J22" s="259">
        <v>0</v>
      </c>
      <c r="K22" s="259">
        <v>0</v>
      </c>
      <c r="L22" s="259">
        <v>0</v>
      </c>
      <c r="M22" s="259">
        <v>0</v>
      </c>
      <c r="N22" s="259">
        <v>0</v>
      </c>
      <c r="O22" s="259">
        <v>0</v>
      </c>
      <c r="P22" s="259">
        <v>0</v>
      </c>
      <c r="Q22" s="259">
        <v>0</v>
      </c>
      <c r="R22" s="259">
        <v>0</v>
      </c>
      <c r="S22" s="259">
        <v>0</v>
      </c>
      <c r="T22" s="259">
        <v>0</v>
      </c>
      <c r="U22" s="258">
        <v>0</v>
      </c>
      <c r="V22" s="258">
        <v>14.5</v>
      </c>
      <c r="X22" s="257">
        <v>2210404</v>
      </c>
      <c r="Y22" s="255" t="s">
        <v>960</v>
      </c>
      <c r="Z22" s="273">
        <v>1800</v>
      </c>
    </row>
    <row r="23" spans="1:26">
      <c r="A23" s="253">
        <v>21</v>
      </c>
      <c r="B23" s="254">
        <v>45681</v>
      </c>
      <c r="C23" s="255" t="s">
        <v>1068</v>
      </c>
      <c r="D23" s="256" t="s">
        <v>1092</v>
      </c>
      <c r="E23" s="256">
        <v>12859</v>
      </c>
      <c r="G23" s="255" t="s">
        <v>1052</v>
      </c>
      <c r="H23" s="258">
        <v>444.44</v>
      </c>
      <c r="I23" s="259"/>
      <c r="J23" s="259">
        <v>0</v>
      </c>
      <c r="K23" s="259">
        <v>0</v>
      </c>
      <c r="L23" s="259">
        <v>0</v>
      </c>
      <c r="M23" s="259">
        <v>0</v>
      </c>
      <c r="N23" s="259">
        <v>0</v>
      </c>
      <c r="O23" s="259">
        <v>0</v>
      </c>
      <c r="P23" s="259">
        <v>0</v>
      </c>
      <c r="Q23" s="259">
        <v>0</v>
      </c>
      <c r="R23" s="259">
        <v>0</v>
      </c>
      <c r="S23" s="259">
        <v>0</v>
      </c>
      <c r="T23" s="259">
        <v>0</v>
      </c>
      <c r="U23" s="258">
        <v>0</v>
      </c>
      <c r="V23" s="258">
        <v>444.44</v>
      </c>
      <c r="X23" s="257">
        <v>2210502</v>
      </c>
      <c r="Y23" s="271" t="s">
        <v>963</v>
      </c>
      <c r="Z23" s="274">
        <v>151049.07</v>
      </c>
    </row>
    <row r="24" spans="1:26">
      <c r="A24" s="253">
        <v>22</v>
      </c>
      <c r="B24" s="254">
        <v>45688</v>
      </c>
      <c r="C24" s="255" t="s">
        <v>1073</v>
      </c>
      <c r="D24" s="256" t="s">
        <v>1093</v>
      </c>
      <c r="E24" s="256">
        <v>12860</v>
      </c>
      <c r="F24" s="257">
        <v>2210709</v>
      </c>
      <c r="G24" s="255" t="s">
        <v>151</v>
      </c>
      <c r="H24" s="258">
        <v>6478.96</v>
      </c>
      <c r="I24" s="259"/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259">
        <v>0</v>
      </c>
      <c r="P24" s="259">
        <v>0</v>
      </c>
      <c r="Q24" s="259">
        <v>0</v>
      </c>
      <c r="R24" s="259">
        <v>0</v>
      </c>
      <c r="S24" s="259">
        <v>0</v>
      </c>
      <c r="T24" s="259">
        <v>0</v>
      </c>
      <c r="U24" s="258">
        <v>0</v>
      </c>
      <c r="V24" s="258">
        <v>6478.96</v>
      </c>
      <c r="X24" s="257">
        <v>2210502</v>
      </c>
      <c r="Y24" s="271" t="s">
        <v>200</v>
      </c>
      <c r="Z24" s="274">
        <v>16400.75</v>
      </c>
    </row>
    <row r="25" spans="1:26">
      <c r="A25" s="253">
        <v>23</v>
      </c>
      <c r="B25" s="254">
        <v>45688</v>
      </c>
      <c r="C25" s="255" t="s">
        <v>1068</v>
      </c>
      <c r="D25" s="256" t="s">
        <v>1093</v>
      </c>
      <c r="E25" s="256">
        <v>12861</v>
      </c>
      <c r="F25" s="257">
        <v>2210709</v>
      </c>
      <c r="G25" s="255" t="s">
        <v>151</v>
      </c>
      <c r="H25" s="258">
        <v>465.44</v>
      </c>
      <c r="I25" s="259"/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59">
        <v>0</v>
      </c>
      <c r="Q25" s="259">
        <v>0</v>
      </c>
      <c r="R25" s="259">
        <v>0</v>
      </c>
      <c r="S25" s="259">
        <v>0</v>
      </c>
      <c r="T25" s="259">
        <v>0</v>
      </c>
      <c r="U25" s="258">
        <v>0</v>
      </c>
      <c r="V25" s="258">
        <v>465.44</v>
      </c>
      <c r="X25" s="257">
        <v>2210505</v>
      </c>
      <c r="Y25" s="255" t="s">
        <v>142</v>
      </c>
      <c r="Z25" s="273">
        <v>155801.17</v>
      </c>
    </row>
    <row r="26" spans="1:26">
      <c r="A26" s="253">
        <v>24</v>
      </c>
      <c r="B26" s="254">
        <v>45688</v>
      </c>
      <c r="C26" s="255" t="s">
        <v>1089</v>
      </c>
      <c r="D26" s="256" t="s">
        <v>1094</v>
      </c>
      <c r="E26" s="256">
        <v>12862</v>
      </c>
      <c r="F26" s="257">
        <v>2210205</v>
      </c>
      <c r="G26" s="255" t="s">
        <v>200</v>
      </c>
      <c r="H26" s="258">
        <v>10300</v>
      </c>
      <c r="I26" s="259"/>
      <c r="J26" s="259">
        <v>0</v>
      </c>
      <c r="K26" s="259">
        <v>0</v>
      </c>
      <c r="L26" s="259">
        <v>0</v>
      </c>
      <c r="M26" s="259">
        <v>0</v>
      </c>
      <c r="N26" s="259">
        <v>0</v>
      </c>
      <c r="O26" s="259">
        <v>0</v>
      </c>
      <c r="P26" s="259">
        <v>0</v>
      </c>
      <c r="Q26" s="259">
        <v>0</v>
      </c>
      <c r="R26" s="259">
        <v>0</v>
      </c>
      <c r="S26" s="259">
        <v>0</v>
      </c>
      <c r="T26" s="259">
        <v>0</v>
      </c>
      <c r="U26" s="258">
        <v>0</v>
      </c>
      <c r="V26" s="258">
        <v>10300</v>
      </c>
      <c r="X26" s="257">
        <v>2210511</v>
      </c>
      <c r="Y26" s="255" t="s">
        <v>965</v>
      </c>
      <c r="Z26" s="273">
        <v>250421.08</v>
      </c>
    </row>
    <row r="27" spans="1:26">
      <c r="A27" s="253">
        <v>25</v>
      </c>
      <c r="B27" s="254">
        <v>45688</v>
      </c>
      <c r="C27" s="255" t="s">
        <v>1077</v>
      </c>
      <c r="D27" s="256" t="s">
        <v>1095</v>
      </c>
      <c r="E27" s="256">
        <v>12863</v>
      </c>
      <c r="G27" s="255" t="s">
        <v>1052</v>
      </c>
      <c r="H27" s="258">
        <v>4860</v>
      </c>
      <c r="I27" s="259"/>
      <c r="J27" s="259">
        <v>0</v>
      </c>
      <c r="K27" s="259">
        <v>0</v>
      </c>
      <c r="L27" s="259">
        <v>0</v>
      </c>
      <c r="M27" s="259">
        <v>0</v>
      </c>
      <c r="N27" s="259">
        <v>0</v>
      </c>
      <c r="O27" s="259">
        <v>0</v>
      </c>
      <c r="P27" s="259">
        <v>0</v>
      </c>
      <c r="Q27" s="259">
        <v>0</v>
      </c>
      <c r="R27" s="259">
        <v>0</v>
      </c>
      <c r="S27" s="259">
        <v>0</v>
      </c>
      <c r="T27" s="259">
        <v>0</v>
      </c>
      <c r="U27" s="258">
        <v>0</v>
      </c>
      <c r="V27" s="258">
        <v>4860</v>
      </c>
      <c r="X27" s="257">
        <v>2210517</v>
      </c>
      <c r="Y27" s="255" t="s">
        <v>966</v>
      </c>
      <c r="Z27" s="273">
        <v>2500</v>
      </c>
    </row>
    <row r="28" spans="1:26">
      <c r="A28" s="253">
        <v>26</v>
      </c>
      <c r="B28" s="254">
        <v>45688</v>
      </c>
      <c r="C28" s="255" t="s">
        <v>1068</v>
      </c>
      <c r="D28" s="256" t="s">
        <v>1095</v>
      </c>
      <c r="E28" s="256">
        <v>12864</v>
      </c>
      <c r="G28" s="255" t="s">
        <v>1052</v>
      </c>
      <c r="H28" s="258">
        <v>540</v>
      </c>
      <c r="I28" s="259"/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59">
        <v>0</v>
      </c>
      <c r="Q28" s="259">
        <v>0</v>
      </c>
      <c r="R28" s="259">
        <v>0</v>
      </c>
      <c r="S28" s="259">
        <v>0</v>
      </c>
      <c r="T28" s="259">
        <v>0</v>
      </c>
      <c r="U28" s="258">
        <v>0</v>
      </c>
      <c r="V28" s="258">
        <v>540</v>
      </c>
      <c r="X28" s="257">
        <v>2210601</v>
      </c>
      <c r="Y28" s="255" t="s">
        <v>969</v>
      </c>
      <c r="Z28" s="273">
        <v>785758.46</v>
      </c>
    </row>
    <row r="29" spans="1:26">
      <c r="A29" s="253">
        <v>27</v>
      </c>
      <c r="B29" s="254">
        <v>45688</v>
      </c>
      <c r="C29" s="255" t="s">
        <v>1089</v>
      </c>
      <c r="D29" s="256" t="s">
        <v>1096</v>
      </c>
      <c r="E29" s="256">
        <v>12865</v>
      </c>
      <c r="F29" s="257">
        <v>2210205</v>
      </c>
      <c r="G29" s="255" t="s">
        <v>200</v>
      </c>
      <c r="H29" s="258">
        <v>13000</v>
      </c>
      <c r="I29" s="259"/>
      <c r="J29" s="259">
        <v>0</v>
      </c>
      <c r="K29" s="259">
        <v>0</v>
      </c>
      <c r="L29" s="259">
        <v>0</v>
      </c>
      <c r="M29" s="259">
        <v>0</v>
      </c>
      <c r="N29" s="259">
        <v>0</v>
      </c>
      <c r="O29" s="259">
        <v>0</v>
      </c>
      <c r="P29" s="259">
        <v>0</v>
      </c>
      <c r="Q29" s="259">
        <v>0</v>
      </c>
      <c r="R29" s="259">
        <v>0</v>
      </c>
      <c r="S29" s="259">
        <v>0</v>
      </c>
      <c r="T29" s="259">
        <v>0</v>
      </c>
      <c r="U29" s="258">
        <v>0</v>
      </c>
      <c r="V29" s="258">
        <v>13000</v>
      </c>
      <c r="X29" s="257">
        <v>2210603</v>
      </c>
      <c r="Y29" s="255" t="s">
        <v>971</v>
      </c>
      <c r="Z29" s="273">
        <v>19985</v>
      </c>
    </row>
    <row r="30" spans="1:26">
      <c r="A30" s="253">
        <v>28</v>
      </c>
      <c r="B30" s="254">
        <v>45688</v>
      </c>
      <c r="C30" s="255" t="s">
        <v>1073</v>
      </c>
      <c r="D30" s="256" t="s">
        <v>1097</v>
      </c>
      <c r="E30" s="256">
        <v>12866</v>
      </c>
      <c r="F30" s="257">
        <v>2210201</v>
      </c>
      <c r="G30" s="255" t="s">
        <v>952</v>
      </c>
      <c r="H30" s="258">
        <v>2000</v>
      </c>
      <c r="I30" s="259"/>
      <c r="J30" s="259">
        <v>0</v>
      </c>
      <c r="K30" s="259">
        <v>0</v>
      </c>
      <c r="L30" s="259">
        <v>0</v>
      </c>
      <c r="M30" s="259">
        <v>0</v>
      </c>
      <c r="N30" s="259">
        <v>0</v>
      </c>
      <c r="O30" s="259">
        <v>0</v>
      </c>
      <c r="P30" s="259">
        <v>0</v>
      </c>
      <c r="Q30" s="259">
        <v>0</v>
      </c>
      <c r="R30" s="259">
        <v>0</v>
      </c>
      <c r="S30" s="259">
        <v>0</v>
      </c>
      <c r="T30" s="259">
        <v>0</v>
      </c>
      <c r="U30" s="258">
        <v>0</v>
      </c>
      <c r="V30" s="258">
        <v>2000</v>
      </c>
      <c r="W30" s="279"/>
      <c r="X30" s="257">
        <v>2210606</v>
      </c>
      <c r="Y30" s="255" t="s">
        <v>972</v>
      </c>
      <c r="Z30" s="273">
        <v>34193.34</v>
      </c>
    </row>
    <row r="31" spans="1:26">
      <c r="A31" s="253">
        <v>29</v>
      </c>
      <c r="B31" s="254">
        <v>45667</v>
      </c>
      <c r="C31" s="255" t="s">
        <v>1089</v>
      </c>
      <c r="D31" s="256" t="s">
        <v>1067</v>
      </c>
      <c r="E31" s="256">
        <v>12941</v>
      </c>
      <c r="G31" s="255" t="s">
        <v>1052</v>
      </c>
      <c r="H31" s="258">
        <v>17000</v>
      </c>
      <c r="I31" s="259"/>
      <c r="J31" s="259">
        <v>0</v>
      </c>
      <c r="K31" s="259">
        <v>0</v>
      </c>
      <c r="L31" s="259">
        <v>0</v>
      </c>
      <c r="M31" s="259">
        <v>0</v>
      </c>
      <c r="N31" s="259">
        <v>0</v>
      </c>
      <c r="O31" s="259">
        <v>0</v>
      </c>
      <c r="P31" s="259">
        <v>0</v>
      </c>
      <c r="Q31" s="259">
        <v>0</v>
      </c>
      <c r="R31" s="259">
        <v>0</v>
      </c>
      <c r="S31" s="259">
        <v>0</v>
      </c>
      <c r="T31" s="259">
        <v>0</v>
      </c>
      <c r="U31" s="258">
        <v>0</v>
      </c>
      <c r="V31" s="258">
        <v>17000</v>
      </c>
      <c r="W31" s="279"/>
      <c r="X31" s="257">
        <v>2210611</v>
      </c>
      <c r="Y31" s="255" t="s">
        <v>973</v>
      </c>
      <c r="Z31" s="258">
        <v>54330</v>
      </c>
    </row>
    <row r="32" spans="1:26">
      <c r="A32" s="253">
        <v>30</v>
      </c>
      <c r="B32" s="254">
        <v>45672</v>
      </c>
      <c r="C32" s="255" t="s">
        <v>1066</v>
      </c>
      <c r="D32" s="256" t="s">
        <v>1070</v>
      </c>
      <c r="E32" s="256">
        <v>12942</v>
      </c>
      <c r="G32" s="255" t="s">
        <v>1052</v>
      </c>
      <c r="H32" s="258">
        <v>3576</v>
      </c>
      <c r="I32" s="259"/>
      <c r="J32" s="259">
        <v>0</v>
      </c>
      <c r="K32" s="259">
        <v>0</v>
      </c>
      <c r="L32" s="259">
        <v>0</v>
      </c>
      <c r="M32" s="259">
        <v>0</v>
      </c>
      <c r="N32" s="259">
        <v>0</v>
      </c>
      <c r="O32" s="259">
        <v>0</v>
      </c>
      <c r="P32" s="259">
        <v>0</v>
      </c>
      <c r="Q32" s="259">
        <v>0</v>
      </c>
      <c r="R32" s="259">
        <v>0</v>
      </c>
      <c r="S32" s="259">
        <v>0</v>
      </c>
      <c r="T32" s="259">
        <v>0</v>
      </c>
      <c r="U32" s="258">
        <v>0</v>
      </c>
      <c r="V32" s="258">
        <v>3576</v>
      </c>
      <c r="W32" s="279"/>
      <c r="X32" s="257">
        <v>2210616</v>
      </c>
      <c r="Y32" s="255" t="s">
        <v>974</v>
      </c>
      <c r="Z32" s="258">
        <v>214358.28</v>
      </c>
    </row>
    <row r="33" spans="1:26">
      <c r="A33" s="253">
        <v>31</v>
      </c>
      <c r="B33" s="254">
        <v>45694</v>
      </c>
      <c r="C33" s="255" t="s">
        <v>1073</v>
      </c>
      <c r="D33" s="256" t="s">
        <v>1098</v>
      </c>
      <c r="E33" s="256">
        <v>12868</v>
      </c>
      <c r="G33" s="255" t="s">
        <v>1075</v>
      </c>
      <c r="H33" s="258">
        <v>78285</v>
      </c>
      <c r="I33" s="259"/>
      <c r="J33" s="259">
        <v>0</v>
      </c>
      <c r="K33" s="259">
        <v>0</v>
      </c>
      <c r="L33" s="259">
        <v>0</v>
      </c>
      <c r="M33" s="259">
        <v>0</v>
      </c>
      <c r="N33" s="259">
        <v>0</v>
      </c>
      <c r="O33" s="259">
        <v>0</v>
      </c>
      <c r="P33" s="259">
        <v>0</v>
      </c>
      <c r="Q33" s="259">
        <v>0</v>
      </c>
      <c r="R33" s="259">
        <v>0</v>
      </c>
      <c r="S33" s="259">
        <v>0</v>
      </c>
      <c r="T33" s="259">
        <v>0</v>
      </c>
      <c r="U33" s="258">
        <v>0</v>
      </c>
      <c r="V33" s="258">
        <v>78285</v>
      </c>
      <c r="W33" s="279"/>
      <c r="X33" s="257">
        <v>2210623</v>
      </c>
      <c r="Y33" s="255" t="s">
        <v>147</v>
      </c>
      <c r="Z33" s="273">
        <v>5140</v>
      </c>
    </row>
    <row r="34" spans="1:26">
      <c r="A34" s="253">
        <v>32</v>
      </c>
      <c r="B34" s="254">
        <v>45695</v>
      </c>
      <c r="C34" s="255" t="s">
        <v>1073</v>
      </c>
      <c r="D34" s="256" t="s">
        <v>1098</v>
      </c>
      <c r="E34" s="257">
        <v>141</v>
      </c>
      <c r="F34" s="257">
        <v>2210709</v>
      </c>
      <c r="G34" s="255" t="s">
        <v>151</v>
      </c>
      <c r="H34" s="258">
        <v>2500</v>
      </c>
      <c r="I34" s="259"/>
      <c r="J34" s="259">
        <v>0</v>
      </c>
      <c r="K34" s="259">
        <v>0</v>
      </c>
      <c r="L34" s="259">
        <v>0</v>
      </c>
      <c r="M34" s="259">
        <v>0</v>
      </c>
      <c r="N34" s="259">
        <v>0</v>
      </c>
      <c r="O34" s="259">
        <v>0</v>
      </c>
      <c r="P34" s="259">
        <v>0</v>
      </c>
      <c r="Q34" s="259">
        <v>0</v>
      </c>
      <c r="R34" s="259">
        <v>0</v>
      </c>
      <c r="S34" s="259">
        <v>0</v>
      </c>
      <c r="T34" s="259">
        <v>0</v>
      </c>
      <c r="U34" s="258">
        <v>2500</v>
      </c>
      <c r="V34" s="258">
        <v>0</v>
      </c>
      <c r="X34" s="257">
        <v>2210709</v>
      </c>
      <c r="Y34" s="271" t="s">
        <v>1099</v>
      </c>
      <c r="Z34" s="274">
        <v>1075514.89</v>
      </c>
    </row>
    <row r="35" spans="1:26">
      <c r="A35" s="253">
        <v>33</v>
      </c>
      <c r="B35" s="254">
        <v>45694</v>
      </c>
      <c r="C35" s="255" t="s">
        <v>1073</v>
      </c>
      <c r="D35" s="256" t="s">
        <v>1100</v>
      </c>
      <c r="E35" s="256">
        <v>12869</v>
      </c>
      <c r="G35" s="255" t="s">
        <v>1075</v>
      </c>
      <c r="H35" s="258">
        <v>114140</v>
      </c>
      <c r="I35" s="259"/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v>0</v>
      </c>
      <c r="Q35" s="259">
        <v>0</v>
      </c>
      <c r="R35" s="259">
        <v>0</v>
      </c>
      <c r="S35" s="259">
        <v>0</v>
      </c>
      <c r="T35" s="259">
        <v>0</v>
      </c>
      <c r="U35" s="258">
        <v>0</v>
      </c>
      <c r="V35" s="258">
        <v>114140</v>
      </c>
      <c r="X35" s="257">
        <v>2210709</v>
      </c>
      <c r="Y35" s="271" t="s">
        <v>151</v>
      </c>
      <c r="Z35" s="274">
        <v>2541470.31</v>
      </c>
    </row>
    <row r="36" spans="1:26">
      <c r="A36" s="253">
        <v>34</v>
      </c>
      <c r="B36" s="254">
        <v>45716</v>
      </c>
      <c r="C36" s="255" t="s">
        <v>1101</v>
      </c>
      <c r="D36" s="256" t="s">
        <v>1100</v>
      </c>
      <c r="E36" s="257">
        <v>142</v>
      </c>
      <c r="F36" s="257">
        <v>2210502</v>
      </c>
      <c r="G36" s="255" t="s">
        <v>963</v>
      </c>
      <c r="H36" s="258">
        <v>7000</v>
      </c>
      <c r="I36" s="259"/>
      <c r="J36" s="259">
        <v>0</v>
      </c>
      <c r="K36" s="259">
        <v>0</v>
      </c>
      <c r="L36" s="259">
        <v>0</v>
      </c>
      <c r="M36" s="259">
        <v>0</v>
      </c>
      <c r="N36" s="259">
        <v>0</v>
      </c>
      <c r="O36" s="259">
        <v>0</v>
      </c>
      <c r="P36" s="259">
        <v>0</v>
      </c>
      <c r="Q36" s="259">
        <v>0</v>
      </c>
      <c r="R36" s="259">
        <v>0</v>
      </c>
      <c r="S36" s="259">
        <v>0</v>
      </c>
      <c r="T36" s="259">
        <v>0</v>
      </c>
      <c r="U36" s="258">
        <v>7000</v>
      </c>
      <c r="V36" s="258">
        <v>0</v>
      </c>
      <c r="X36" s="257">
        <v>2210711</v>
      </c>
      <c r="Y36" s="255" t="s">
        <v>978</v>
      </c>
      <c r="Z36" s="258">
        <v>126623.2</v>
      </c>
    </row>
    <row r="37" spans="1:26">
      <c r="A37" s="253">
        <v>35</v>
      </c>
      <c r="B37" s="254">
        <v>45695</v>
      </c>
      <c r="C37" s="255" t="s">
        <v>1073</v>
      </c>
      <c r="D37" s="256" t="s">
        <v>1102</v>
      </c>
      <c r="E37" s="256">
        <v>12872</v>
      </c>
      <c r="F37" s="257">
        <v>2814101</v>
      </c>
      <c r="G37" s="255" t="s">
        <v>1020</v>
      </c>
      <c r="H37" s="258">
        <v>1800</v>
      </c>
      <c r="I37" s="259"/>
      <c r="J37" s="259">
        <v>0</v>
      </c>
      <c r="K37" s="259">
        <v>0</v>
      </c>
      <c r="L37" s="259">
        <v>0</v>
      </c>
      <c r="M37" s="259">
        <v>0</v>
      </c>
      <c r="N37" s="259">
        <v>0</v>
      </c>
      <c r="O37" s="259">
        <v>0</v>
      </c>
      <c r="P37" s="259">
        <v>0</v>
      </c>
      <c r="Q37" s="259">
        <v>0</v>
      </c>
      <c r="R37" s="259">
        <v>0</v>
      </c>
      <c r="S37" s="259">
        <v>0</v>
      </c>
      <c r="T37" s="259">
        <v>0</v>
      </c>
      <c r="U37" s="258">
        <v>0</v>
      </c>
      <c r="V37" s="258">
        <v>1800</v>
      </c>
      <c r="X37" s="257">
        <v>2210801</v>
      </c>
      <c r="Y37" s="255" t="s">
        <v>981</v>
      </c>
      <c r="Z37" s="258">
        <v>495019.71</v>
      </c>
    </row>
    <row r="38" spans="1:26">
      <c r="A38" s="253">
        <v>36</v>
      </c>
      <c r="B38" s="254">
        <v>45695</v>
      </c>
      <c r="C38" s="255" t="s">
        <v>1068</v>
      </c>
      <c r="D38" s="256" t="s">
        <v>1102</v>
      </c>
      <c r="E38" s="256">
        <v>12873</v>
      </c>
      <c r="F38" s="257">
        <v>2814101</v>
      </c>
      <c r="G38" s="255" t="s">
        <v>1020</v>
      </c>
      <c r="H38" s="258">
        <v>200</v>
      </c>
      <c r="I38" s="259"/>
      <c r="J38" s="259">
        <v>0</v>
      </c>
      <c r="K38" s="259">
        <v>0</v>
      </c>
      <c r="L38" s="259">
        <v>0</v>
      </c>
      <c r="M38" s="259">
        <v>0</v>
      </c>
      <c r="N38" s="259">
        <v>0</v>
      </c>
      <c r="O38" s="259">
        <v>0</v>
      </c>
      <c r="P38" s="259">
        <v>0</v>
      </c>
      <c r="Q38" s="259">
        <v>0</v>
      </c>
      <c r="R38" s="259">
        <v>0</v>
      </c>
      <c r="S38" s="259">
        <v>0</v>
      </c>
      <c r="T38" s="259">
        <v>0</v>
      </c>
      <c r="U38" s="258">
        <v>0</v>
      </c>
      <c r="V38" s="258">
        <v>200</v>
      </c>
      <c r="X38" s="257">
        <v>2210806</v>
      </c>
      <c r="Y38" s="255" t="s">
        <v>982</v>
      </c>
      <c r="Z38" s="273">
        <v>321592.64</v>
      </c>
    </row>
    <row r="39" spans="1:26">
      <c r="A39" s="253">
        <v>37</v>
      </c>
      <c r="B39" s="254">
        <v>45695</v>
      </c>
      <c r="C39" s="255" t="s">
        <v>1103</v>
      </c>
      <c r="D39" s="256" t="s">
        <v>1104</v>
      </c>
      <c r="E39" s="256">
        <v>12874</v>
      </c>
      <c r="F39" s="257">
        <v>2210801</v>
      </c>
      <c r="G39" s="266" t="s">
        <v>981</v>
      </c>
      <c r="H39" s="258">
        <v>9013.56</v>
      </c>
      <c r="I39" s="259"/>
      <c r="J39" s="259">
        <v>0</v>
      </c>
      <c r="K39" s="259">
        <v>0</v>
      </c>
      <c r="L39" s="259">
        <v>0</v>
      </c>
      <c r="M39" s="259">
        <v>0</v>
      </c>
      <c r="N39" s="259">
        <v>0</v>
      </c>
      <c r="O39" s="259">
        <v>0</v>
      </c>
      <c r="P39" s="259">
        <v>0</v>
      </c>
      <c r="Q39" s="259">
        <v>0</v>
      </c>
      <c r="R39" s="259">
        <v>0</v>
      </c>
      <c r="S39" s="259">
        <v>0</v>
      </c>
      <c r="T39" s="259">
        <v>0</v>
      </c>
      <c r="U39" s="258">
        <v>0</v>
      </c>
      <c r="V39" s="258">
        <v>9013.56</v>
      </c>
      <c r="X39" s="257">
        <v>2210902</v>
      </c>
      <c r="Y39" s="255" t="s">
        <v>985</v>
      </c>
      <c r="Z39" s="273">
        <v>210536.8</v>
      </c>
    </row>
    <row r="40" spans="1:26">
      <c r="A40" s="253">
        <v>38</v>
      </c>
      <c r="B40" s="254">
        <v>45695</v>
      </c>
      <c r="C40" s="255" t="s">
        <v>1068</v>
      </c>
      <c r="D40" s="256" t="s">
        <v>1104</v>
      </c>
      <c r="E40" s="256">
        <v>12876</v>
      </c>
      <c r="F40" s="257">
        <v>2210801</v>
      </c>
      <c r="G40" s="255" t="s">
        <v>981</v>
      </c>
      <c r="H40" s="258">
        <v>2754.24</v>
      </c>
      <c r="I40" s="259"/>
      <c r="J40" s="259">
        <v>0</v>
      </c>
      <c r="K40" s="259">
        <v>0</v>
      </c>
      <c r="L40" s="259">
        <v>0</v>
      </c>
      <c r="M40" s="259">
        <v>0</v>
      </c>
      <c r="N40" s="259">
        <v>0</v>
      </c>
      <c r="O40" s="259">
        <v>0</v>
      </c>
      <c r="P40" s="259">
        <v>0</v>
      </c>
      <c r="Q40" s="259">
        <v>0</v>
      </c>
      <c r="R40" s="259">
        <v>0</v>
      </c>
      <c r="S40" s="259">
        <v>0</v>
      </c>
      <c r="T40" s="259">
        <v>0</v>
      </c>
      <c r="U40" s="258">
        <v>0</v>
      </c>
      <c r="V40" s="258">
        <v>2754.24</v>
      </c>
      <c r="X40" s="257">
        <v>2210905</v>
      </c>
      <c r="Y40" s="255" t="s">
        <v>1105</v>
      </c>
      <c r="Z40" s="274">
        <v>2210</v>
      </c>
    </row>
    <row r="41" ht="13.05" customHeight="1" spans="1:26">
      <c r="A41" s="253">
        <v>39</v>
      </c>
      <c r="B41" s="254">
        <v>45695</v>
      </c>
      <c r="C41" s="255" t="s">
        <v>1103</v>
      </c>
      <c r="D41" s="256" t="s">
        <v>1106</v>
      </c>
      <c r="E41" s="256">
        <v>12877</v>
      </c>
      <c r="F41" s="257">
        <v>2210801</v>
      </c>
      <c r="G41" s="255" t="s">
        <v>981</v>
      </c>
      <c r="H41" s="258">
        <v>5136.75</v>
      </c>
      <c r="I41" s="259"/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259">
        <v>0</v>
      </c>
      <c r="Q41" s="259">
        <v>0</v>
      </c>
      <c r="R41" s="259">
        <v>0</v>
      </c>
      <c r="S41" s="259">
        <v>0</v>
      </c>
      <c r="T41" s="259">
        <v>0</v>
      </c>
      <c r="U41" s="258">
        <v>0</v>
      </c>
      <c r="V41" s="258">
        <v>5136.75</v>
      </c>
      <c r="X41" s="257">
        <v>2211101</v>
      </c>
      <c r="Y41" s="255" t="s">
        <v>988</v>
      </c>
      <c r="Z41" s="274">
        <v>5746</v>
      </c>
    </row>
    <row r="42" spans="1:26">
      <c r="A42" s="253">
        <v>40</v>
      </c>
      <c r="B42" s="254">
        <v>45695</v>
      </c>
      <c r="C42" s="255" t="s">
        <v>1068</v>
      </c>
      <c r="D42" s="256" t="s">
        <v>1106</v>
      </c>
      <c r="E42" s="256">
        <v>12878</v>
      </c>
      <c r="F42" s="257">
        <v>2210801</v>
      </c>
      <c r="G42" s="255" t="s">
        <v>981</v>
      </c>
      <c r="H42" s="258">
        <v>570.75</v>
      </c>
      <c r="I42" s="259"/>
      <c r="J42" s="259">
        <v>0</v>
      </c>
      <c r="K42" s="259">
        <v>0</v>
      </c>
      <c r="L42" s="259">
        <v>0</v>
      </c>
      <c r="M42" s="259">
        <v>0</v>
      </c>
      <c r="N42" s="259">
        <v>0</v>
      </c>
      <c r="O42" s="259">
        <v>0</v>
      </c>
      <c r="P42" s="259">
        <v>0</v>
      </c>
      <c r="Q42" s="259">
        <v>0</v>
      </c>
      <c r="R42" s="259">
        <v>0</v>
      </c>
      <c r="S42" s="259">
        <v>0</v>
      </c>
      <c r="T42" s="259">
        <v>0</v>
      </c>
      <c r="U42" s="258">
        <v>0</v>
      </c>
      <c r="V42" s="258">
        <v>570.75</v>
      </c>
      <c r="X42" s="257">
        <v>2731102</v>
      </c>
      <c r="Y42" s="255" t="s">
        <v>155</v>
      </c>
      <c r="Z42" s="258">
        <v>8000</v>
      </c>
    </row>
    <row r="43" spans="1:26">
      <c r="A43" s="253">
        <v>41</v>
      </c>
      <c r="B43" s="254">
        <v>45695</v>
      </c>
      <c r="C43" s="255" t="s">
        <v>1073</v>
      </c>
      <c r="D43" s="256" t="s">
        <v>1107</v>
      </c>
      <c r="E43" s="256">
        <v>12879</v>
      </c>
      <c r="G43" s="255" t="s">
        <v>1075</v>
      </c>
      <c r="H43" s="258">
        <v>10402</v>
      </c>
      <c r="I43" s="259"/>
      <c r="J43" s="259">
        <v>0</v>
      </c>
      <c r="K43" s="259">
        <v>0</v>
      </c>
      <c r="L43" s="259">
        <v>0</v>
      </c>
      <c r="M43" s="259">
        <v>0</v>
      </c>
      <c r="N43" s="259">
        <v>0</v>
      </c>
      <c r="O43" s="259">
        <v>0</v>
      </c>
      <c r="P43" s="259">
        <v>0</v>
      </c>
      <c r="Q43" s="259">
        <v>0</v>
      </c>
      <c r="R43" s="259">
        <v>0</v>
      </c>
      <c r="S43" s="259">
        <v>0</v>
      </c>
      <c r="T43" s="259">
        <v>0</v>
      </c>
      <c r="U43" s="258">
        <v>0</v>
      </c>
      <c r="V43" s="258">
        <v>10402</v>
      </c>
      <c r="X43" s="257">
        <v>2731103</v>
      </c>
      <c r="Y43" s="255" t="s">
        <v>156</v>
      </c>
      <c r="Z43" s="258">
        <v>12773.42</v>
      </c>
    </row>
    <row r="44" spans="1:26">
      <c r="A44" s="253">
        <v>42</v>
      </c>
      <c r="B44" s="254">
        <v>45695</v>
      </c>
      <c r="C44" s="255" t="s">
        <v>1068</v>
      </c>
      <c r="D44" s="256" t="s">
        <v>1107</v>
      </c>
      <c r="E44" s="256">
        <v>12880</v>
      </c>
      <c r="G44" s="255" t="s">
        <v>1052</v>
      </c>
      <c r="H44" s="258">
        <v>378</v>
      </c>
      <c r="I44" s="259"/>
      <c r="J44" s="259">
        <v>0</v>
      </c>
      <c r="K44" s="259">
        <v>0</v>
      </c>
      <c r="L44" s="259">
        <v>0</v>
      </c>
      <c r="M44" s="259">
        <v>0</v>
      </c>
      <c r="N44" s="259">
        <v>0</v>
      </c>
      <c r="O44" s="259">
        <v>0</v>
      </c>
      <c r="P44" s="259">
        <v>0</v>
      </c>
      <c r="Q44" s="259">
        <v>0</v>
      </c>
      <c r="R44" s="259">
        <v>0</v>
      </c>
      <c r="S44" s="259">
        <v>0</v>
      </c>
      <c r="T44" s="259">
        <v>0</v>
      </c>
      <c r="U44" s="258">
        <v>0</v>
      </c>
      <c r="V44" s="258">
        <v>378</v>
      </c>
      <c r="X44" s="257">
        <v>2814101</v>
      </c>
      <c r="Y44" s="255" t="s">
        <v>1020</v>
      </c>
      <c r="Z44" s="258">
        <v>64554.44</v>
      </c>
    </row>
    <row r="45" spans="1:26">
      <c r="A45" s="253">
        <v>43</v>
      </c>
      <c r="B45" s="254">
        <v>45695</v>
      </c>
      <c r="C45" s="255" t="s">
        <v>1108</v>
      </c>
      <c r="D45" s="256" t="s">
        <v>1109</v>
      </c>
      <c r="E45" s="256">
        <v>12881</v>
      </c>
      <c r="F45" s="257">
        <v>2111248</v>
      </c>
      <c r="G45" s="255" t="s">
        <v>936</v>
      </c>
      <c r="H45" s="258">
        <v>2000</v>
      </c>
      <c r="I45" s="259"/>
      <c r="J45" s="259">
        <v>0</v>
      </c>
      <c r="K45" s="259">
        <v>0</v>
      </c>
      <c r="L45" s="259">
        <v>0</v>
      </c>
      <c r="M45" s="259">
        <v>0</v>
      </c>
      <c r="N45" s="259">
        <v>0</v>
      </c>
      <c r="O45" s="259">
        <v>0</v>
      </c>
      <c r="P45" s="259">
        <v>0</v>
      </c>
      <c r="Q45" s="259">
        <v>0</v>
      </c>
      <c r="R45" s="259">
        <v>0</v>
      </c>
      <c r="S45" s="259">
        <v>0</v>
      </c>
      <c r="T45" s="259">
        <v>0</v>
      </c>
      <c r="U45" s="258">
        <v>0</v>
      </c>
      <c r="V45" s="258">
        <v>2000</v>
      </c>
      <c r="X45" s="257">
        <v>2821002</v>
      </c>
      <c r="Y45" s="255" t="s">
        <v>472</v>
      </c>
      <c r="Z45" s="258">
        <v>41752</v>
      </c>
    </row>
    <row r="46" spans="1:26">
      <c r="A46" s="253">
        <v>44</v>
      </c>
      <c r="B46" s="254">
        <v>45695</v>
      </c>
      <c r="C46" s="255" t="s">
        <v>1089</v>
      </c>
      <c r="D46" s="256" t="s">
        <v>1110</v>
      </c>
      <c r="E46" s="256">
        <v>12882</v>
      </c>
      <c r="F46" s="257">
        <v>2210205</v>
      </c>
      <c r="G46" s="255" t="s">
        <v>200</v>
      </c>
      <c r="H46" s="258">
        <v>11500</v>
      </c>
      <c r="I46" s="259"/>
      <c r="J46" s="259">
        <v>0</v>
      </c>
      <c r="K46" s="259">
        <v>0</v>
      </c>
      <c r="L46" s="259">
        <v>0</v>
      </c>
      <c r="M46" s="259">
        <v>0</v>
      </c>
      <c r="N46" s="259">
        <v>0</v>
      </c>
      <c r="O46" s="259">
        <v>0</v>
      </c>
      <c r="P46" s="259">
        <v>0</v>
      </c>
      <c r="Q46" s="259">
        <v>0</v>
      </c>
      <c r="R46" s="259">
        <v>0</v>
      </c>
      <c r="S46" s="259">
        <v>0</v>
      </c>
      <c r="T46" s="259">
        <v>0</v>
      </c>
      <c r="U46" s="258">
        <v>0</v>
      </c>
      <c r="V46" s="258">
        <v>11500</v>
      </c>
      <c r="X46" s="257">
        <v>2821009</v>
      </c>
      <c r="Y46" s="255" t="s">
        <v>160</v>
      </c>
      <c r="Z46" s="258">
        <v>1054940</v>
      </c>
    </row>
    <row r="47" spans="1:26">
      <c r="A47" s="253">
        <v>45</v>
      </c>
      <c r="B47" s="254">
        <v>45701</v>
      </c>
      <c r="C47" s="255" t="s">
        <v>1089</v>
      </c>
      <c r="D47" s="256" t="s">
        <v>1111</v>
      </c>
      <c r="E47" s="256">
        <v>12884</v>
      </c>
      <c r="F47" s="257">
        <v>2210205</v>
      </c>
      <c r="G47" s="255" t="s">
        <v>200</v>
      </c>
      <c r="H47" s="258">
        <v>5000</v>
      </c>
      <c r="I47" s="259"/>
      <c r="J47" s="259">
        <v>0</v>
      </c>
      <c r="K47" s="259">
        <v>0</v>
      </c>
      <c r="L47" s="259">
        <v>0</v>
      </c>
      <c r="M47" s="259">
        <v>0</v>
      </c>
      <c r="N47" s="259">
        <v>0</v>
      </c>
      <c r="O47" s="259">
        <v>0</v>
      </c>
      <c r="P47" s="259">
        <v>0</v>
      </c>
      <c r="Q47" s="259">
        <v>0</v>
      </c>
      <c r="R47" s="259">
        <v>0</v>
      </c>
      <c r="S47" s="259">
        <v>0</v>
      </c>
      <c r="T47" s="259">
        <v>0</v>
      </c>
      <c r="U47" s="258">
        <v>0</v>
      </c>
      <c r="V47" s="258">
        <v>5000</v>
      </c>
      <c r="X47" s="257">
        <v>2821010</v>
      </c>
      <c r="Y47" s="255" t="s">
        <v>161</v>
      </c>
      <c r="Z47" s="258">
        <v>86796.31</v>
      </c>
    </row>
    <row r="48" spans="1:26">
      <c r="A48" s="253">
        <v>46</v>
      </c>
      <c r="B48" s="254">
        <v>45701</v>
      </c>
      <c r="C48" s="255" t="s">
        <v>1112</v>
      </c>
      <c r="D48" s="256" t="s">
        <v>1113</v>
      </c>
      <c r="E48" s="256">
        <v>12885</v>
      </c>
      <c r="F48" s="257">
        <v>2210205</v>
      </c>
      <c r="G48" s="255" t="s">
        <v>200</v>
      </c>
      <c r="H48" s="258">
        <v>10000</v>
      </c>
      <c r="I48" s="259"/>
      <c r="J48" s="259">
        <v>0</v>
      </c>
      <c r="K48" s="259">
        <v>0</v>
      </c>
      <c r="L48" s="259">
        <v>0</v>
      </c>
      <c r="M48" s="259">
        <v>0</v>
      </c>
      <c r="N48" s="259">
        <v>0</v>
      </c>
      <c r="O48" s="259">
        <v>0</v>
      </c>
      <c r="P48" s="259">
        <v>0</v>
      </c>
      <c r="Q48" s="259">
        <v>0</v>
      </c>
      <c r="R48" s="259">
        <v>0</v>
      </c>
      <c r="S48" s="259">
        <v>0</v>
      </c>
      <c r="T48" s="259">
        <v>0</v>
      </c>
      <c r="U48" s="258">
        <v>0</v>
      </c>
      <c r="V48" s="258">
        <v>10000</v>
      </c>
      <c r="X48" s="257">
        <v>2821017</v>
      </c>
      <c r="Y48" s="255" t="s">
        <v>1021</v>
      </c>
      <c r="Z48" s="258">
        <v>495030</v>
      </c>
    </row>
    <row r="49" spans="1:26">
      <c r="A49" s="253">
        <v>47</v>
      </c>
      <c r="B49" s="254">
        <v>45700</v>
      </c>
      <c r="C49" s="255" t="s">
        <v>1114</v>
      </c>
      <c r="D49" s="256" t="s">
        <v>1115</v>
      </c>
      <c r="E49" s="256">
        <v>12887</v>
      </c>
      <c r="F49" s="257">
        <v>2731102</v>
      </c>
      <c r="G49" s="255" t="s">
        <v>155</v>
      </c>
      <c r="H49" s="258">
        <v>3000</v>
      </c>
      <c r="I49" s="259"/>
      <c r="J49" s="259">
        <v>0</v>
      </c>
      <c r="K49" s="259">
        <v>0</v>
      </c>
      <c r="L49" s="259">
        <v>0</v>
      </c>
      <c r="M49" s="259">
        <v>0</v>
      </c>
      <c r="N49" s="259">
        <v>0</v>
      </c>
      <c r="O49" s="259">
        <v>0</v>
      </c>
      <c r="P49" s="259">
        <v>0</v>
      </c>
      <c r="Q49" s="259">
        <v>0</v>
      </c>
      <c r="R49" s="259">
        <v>0</v>
      </c>
      <c r="S49" s="259">
        <v>0</v>
      </c>
      <c r="T49" s="259">
        <v>0</v>
      </c>
      <c r="U49" s="258">
        <v>0</v>
      </c>
      <c r="V49" s="258">
        <v>3000</v>
      </c>
      <c r="X49" s="257">
        <v>3111255</v>
      </c>
      <c r="Y49" s="255" t="s">
        <v>1032</v>
      </c>
      <c r="Z49" s="258">
        <v>30000</v>
      </c>
    </row>
    <row r="50" spans="1:26">
      <c r="A50" s="253">
        <v>48</v>
      </c>
      <c r="B50" s="254">
        <v>45702</v>
      </c>
      <c r="C50" s="255" t="s">
        <v>1089</v>
      </c>
      <c r="D50" s="256" t="s">
        <v>1116</v>
      </c>
      <c r="E50" s="256">
        <v>12888</v>
      </c>
      <c r="F50" s="257">
        <v>2210205</v>
      </c>
      <c r="G50" s="255" t="s">
        <v>200</v>
      </c>
      <c r="H50" s="258">
        <v>13000</v>
      </c>
      <c r="I50" s="259"/>
      <c r="J50" s="259">
        <v>0</v>
      </c>
      <c r="K50" s="259">
        <v>0</v>
      </c>
      <c r="L50" s="259">
        <v>0</v>
      </c>
      <c r="M50" s="259">
        <v>0</v>
      </c>
      <c r="N50" s="259">
        <v>0</v>
      </c>
      <c r="O50" s="259">
        <v>0</v>
      </c>
      <c r="P50" s="259">
        <v>0</v>
      </c>
      <c r="Q50" s="259">
        <v>0</v>
      </c>
      <c r="R50" s="259">
        <v>0</v>
      </c>
      <c r="S50" s="259">
        <v>0</v>
      </c>
      <c r="T50" s="259">
        <v>0</v>
      </c>
      <c r="U50" s="258">
        <v>0</v>
      </c>
      <c r="V50" s="258">
        <v>13000</v>
      </c>
      <c r="X50" s="257">
        <v>3111256</v>
      </c>
      <c r="Y50" s="255" t="s">
        <v>193</v>
      </c>
      <c r="Z50" s="258">
        <v>65684.59</v>
      </c>
    </row>
    <row r="51" spans="1:26">
      <c r="A51" s="253">
        <v>49</v>
      </c>
      <c r="B51" s="254">
        <v>45702</v>
      </c>
      <c r="C51" s="255" t="s">
        <v>1117</v>
      </c>
      <c r="D51" s="256" t="s">
        <v>1118</v>
      </c>
      <c r="E51" s="256">
        <v>12892</v>
      </c>
      <c r="F51" s="257">
        <v>2821009</v>
      </c>
      <c r="G51" s="255" t="s">
        <v>160</v>
      </c>
      <c r="H51" s="258">
        <v>1300</v>
      </c>
      <c r="I51" s="259"/>
      <c r="J51" s="259">
        <v>0</v>
      </c>
      <c r="K51" s="259">
        <v>0</v>
      </c>
      <c r="L51" s="259">
        <v>0</v>
      </c>
      <c r="M51" s="259">
        <v>0</v>
      </c>
      <c r="N51" s="259">
        <v>0</v>
      </c>
      <c r="O51" s="259">
        <v>0</v>
      </c>
      <c r="P51" s="259">
        <v>0</v>
      </c>
      <c r="Q51" s="259">
        <v>0</v>
      </c>
      <c r="R51" s="259">
        <v>0</v>
      </c>
      <c r="S51" s="259">
        <v>0</v>
      </c>
      <c r="T51" s="259">
        <v>0</v>
      </c>
      <c r="U51" s="258">
        <v>0</v>
      </c>
      <c r="V51" s="258">
        <v>1300</v>
      </c>
      <c r="X51" s="257">
        <v>3111354</v>
      </c>
      <c r="Y51" s="255" t="s">
        <v>218</v>
      </c>
      <c r="Z51" s="258">
        <v>566740.82</v>
      </c>
    </row>
    <row r="52" spans="1:26">
      <c r="A52" s="253">
        <v>50</v>
      </c>
      <c r="B52" s="254">
        <v>45702</v>
      </c>
      <c r="C52" s="255" t="s">
        <v>1117</v>
      </c>
      <c r="D52" s="256" t="s">
        <v>1119</v>
      </c>
      <c r="E52" s="256">
        <v>12893</v>
      </c>
      <c r="G52" s="255" t="s">
        <v>1052</v>
      </c>
      <c r="H52" s="258">
        <v>2500</v>
      </c>
      <c r="I52" s="259"/>
      <c r="J52" s="259">
        <v>0</v>
      </c>
      <c r="K52" s="259">
        <v>0</v>
      </c>
      <c r="L52" s="259">
        <v>0</v>
      </c>
      <c r="M52" s="259">
        <v>0</v>
      </c>
      <c r="N52" s="259">
        <v>0</v>
      </c>
      <c r="O52" s="259">
        <v>0</v>
      </c>
      <c r="P52" s="259">
        <v>0</v>
      </c>
      <c r="Q52" s="259">
        <v>0</v>
      </c>
      <c r="R52" s="259">
        <v>0</v>
      </c>
      <c r="S52" s="259">
        <v>0</v>
      </c>
      <c r="T52" s="259">
        <v>0</v>
      </c>
      <c r="U52" s="258">
        <v>0</v>
      </c>
      <c r="V52" s="258">
        <v>2500</v>
      </c>
      <c r="X52" s="257">
        <v>3111361</v>
      </c>
      <c r="Y52" s="255" t="s">
        <v>227</v>
      </c>
      <c r="Z52" s="258">
        <v>6423798.92</v>
      </c>
    </row>
    <row r="53" spans="1:26">
      <c r="A53" s="253">
        <v>51</v>
      </c>
      <c r="B53" s="254">
        <v>45702</v>
      </c>
      <c r="C53" s="255" t="s">
        <v>1120</v>
      </c>
      <c r="D53" s="256" t="s">
        <v>1121</v>
      </c>
      <c r="E53" s="256">
        <v>12894</v>
      </c>
      <c r="F53" s="257">
        <v>2210709</v>
      </c>
      <c r="G53" s="255" t="s">
        <v>151</v>
      </c>
      <c r="H53" s="258">
        <v>3900</v>
      </c>
      <c r="I53" s="259"/>
      <c r="J53" s="259">
        <v>0</v>
      </c>
      <c r="K53" s="259">
        <v>0</v>
      </c>
      <c r="L53" s="259">
        <v>0</v>
      </c>
      <c r="M53" s="259">
        <v>0</v>
      </c>
      <c r="N53" s="259">
        <v>0</v>
      </c>
      <c r="O53" s="259">
        <v>0</v>
      </c>
      <c r="P53" s="259">
        <v>0</v>
      </c>
      <c r="Q53" s="259">
        <v>0</v>
      </c>
      <c r="R53" s="259">
        <v>0</v>
      </c>
      <c r="S53" s="259">
        <v>0</v>
      </c>
      <c r="T53" s="259">
        <v>0</v>
      </c>
      <c r="U53" s="258">
        <v>0</v>
      </c>
      <c r="V53" s="258">
        <v>3900</v>
      </c>
      <c r="X53" s="257">
        <v>3111363</v>
      </c>
      <c r="Y53" s="255" t="s">
        <v>228</v>
      </c>
      <c r="Z53" s="258">
        <v>2212811.55</v>
      </c>
    </row>
    <row r="54" spans="1:26">
      <c r="A54" s="253">
        <v>52</v>
      </c>
      <c r="B54" s="254">
        <v>45702</v>
      </c>
      <c r="C54" s="255" t="s">
        <v>1122</v>
      </c>
      <c r="D54" s="256" t="s">
        <v>1123</v>
      </c>
      <c r="E54" s="256">
        <v>12896</v>
      </c>
      <c r="F54" s="257">
        <v>2111102</v>
      </c>
      <c r="G54" s="255" t="s">
        <v>932</v>
      </c>
      <c r="H54" s="258">
        <v>31034.64</v>
      </c>
      <c r="I54" s="259"/>
      <c r="J54" s="259">
        <v>0</v>
      </c>
      <c r="K54" s="259">
        <v>0</v>
      </c>
      <c r="L54" s="259">
        <v>0</v>
      </c>
      <c r="M54" s="259">
        <v>0</v>
      </c>
      <c r="N54" s="259">
        <v>0</v>
      </c>
      <c r="O54" s="259">
        <v>0</v>
      </c>
      <c r="P54" s="259">
        <v>0</v>
      </c>
      <c r="Q54" s="259">
        <v>0</v>
      </c>
      <c r="R54" s="259">
        <v>0</v>
      </c>
      <c r="S54" s="259">
        <v>0</v>
      </c>
      <c r="T54" s="259">
        <v>0</v>
      </c>
      <c r="U54" s="258">
        <v>0</v>
      </c>
      <c r="V54" s="258">
        <v>31034.64</v>
      </c>
      <c r="X54" s="257">
        <v>3112208</v>
      </c>
      <c r="Y54" s="255" t="s">
        <v>1044</v>
      </c>
      <c r="Z54" s="258">
        <v>47399.99</v>
      </c>
    </row>
    <row r="55" spans="1:26">
      <c r="A55" s="253">
        <v>53</v>
      </c>
      <c r="B55" s="254">
        <v>45702</v>
      </c>
      <c r="C55" s="257" t="s">
        <v>1068</v>
      </c>
      <c r="D55" s="257" t="s">
        <v>1123</v>
      </c>
      <c r="E55" s="257">
        <v>12899</v>
      </c>
      <c r="F55" s="257">
        <v>2111102</v>
      </c>
      <c r="G55" s="255" t="s">
        <v>932</v>
      </c>
      <c r="H55" s="258">
        <v>228.26</v>
      </c>
      <c r="I55" s="259"/>
      <c r="J55" s="259">
        <v>0</v>
      </c>
      <c r="K55" s="259">
        <v>0</v>
      </c>
      <c r="L55" s="259">
        <v>0</v>
      </c>
      <c r="M55" s="259">
        <v>0</v>
      </c>
      <c r="N55" s="259">
        <v>0</v>
      </c>
      <c r="O55" s="259">
        <v>0</v>
      </c>
      <c r="P55" s="259">
        <v>0</v>
      </c>
      <c r="Q55" s="259">
        <v>0</v>
      </c>
      <c r="R55" s="259">
        <v>0</v>
      </c>
      <c r="S55" s="259">
        <v>0</v>
      </c>
      <c r="T55" s="259">
        <v>0</v>
      </c>
      <c r="U55" s="258">
        <v>0</v>
      </c>
      <c r="V55" s="258">
        <v>228.26</v>
      </c>
      <c r="X55" s="272">
        <v>3112211</v>
      </c>
      <c r="Y55" s="255" t="s">
        <v>165</v>
      </c>
      <c r="Z55" s="273">
        <v>152354.05</v>
      </c>
    </row>
    <row r="56" spans="1:26">
      <c r="A56" s="253">
        <v>54</v>
      </c>
      <c r="B56" s="254">
        <v>45702</v>
      </c>
      <c r="C56" s="255" t="s">
        <v>1124</v>
      </c>
      <c r="D56" s="256" t="s">
        <v>1123</v>
      </c>
      <c r="E56" s="256">
        <v>12897</v>
      </c>
      <c r="F56" s="257">
        <v>2121001</v>
      </c>
      <c r="G56" s="255" t="s">
        <v>938</v>
      </c>
      <c r="H56" s="258">
        <v>3827.31</v>
      </c>
      <c r="I56" s="259"/>
      <c r="J56" s="259">
        <v>0</v>
      </c>
      <c r="K56" s="259">
        <v>0</v>
      </c>
      <c r="L56" s="259">
        <v>0</v>
      </c>
      <c r="M56" s="259">
        <v>0</v>
      </c>
      <c r="N56" s="259">
        <v>0</v>
      </c>
      <c r="O56" s="259">
        <v>0</v>
      </c>
      <c r="P56" s="259">
        <v>0</v>
      </c>
      <c r="Q56" s="259">
        <v>0</v>
      </c>
      <c r="R56" s="259">
        <v>0</v>
      </c>
      <c r="S56" s="259">
        <v>0</v>
      </c>
      <c r="T56" s="259">
        <v>0</v>
      </c>
      <c r="U56" s="258">
        <v>0</v>
      </c>
      <c r="V56" s="258">
        <v>3827.31</v>
      </c>
      <c r="X56" s="275">
        <v>0</v>
      </c>
      <c r="Y56" s="255" t="s">
        <v>988</v>
      </c>
      <c r="Z56" s="274">
        <v>322</v>
      </c>
    </row>
    <row r="57" spans="1:28">
      <c r="A57" s="253">
        <v>55</v>
      </c>
      <c r="B57" s="254">
        <v>45702</v>
      </c>
      <c r="C57" s="255" t="s">
        <v>1125</v>
      </c>
      <c r="D57" s="256" t="s">
        <v>1123</v>
      </c>
      <c r="E57" s="256">
        <v>12898</v>
      </c>
      <c r="F57" s="257">
        <v>2121001</v>
      </c>
      <c r="G57" s="255" t="s">
        <v>938</v>
      </c>
      <c r="H57" s="258">
        <v>1417.45</v>
      </c>
      <c r="I57" s="259"/>
      <c r="J57" s="259">
        <v>0</v>
      </c>
      <c r="K57" s="259">
        <v>0</v>
      </c>
      <c r="L57" s="259">
        <v>0</v>
      </c>
      <c r="M57" s="259">
        <v>0</v>
      </c>
      <c r="N57" s="259">
        <v>0</v>
      </c>
      <c r="O57" s="259">
        <v>0</v>
      </c>
      <c r="P57" s="259">
        <v>0</v>
      </c>
      <c r="Q57" s="259">
        <v>0</v>
      </c>
      <c r="R57" s="259">
        <v>0</v>
      </c>
      <c r="S57" s="259">
        <v>0</v>
      </c>
      <c r="T57" s="259">
        <v>0</v>
      </c>
      <c r="U57" s="258">
        <v>0</v>
      </c>
      <c r="V57" s="258">
        <v>1417.45</v>
      </c>
      <c r="X57" s="257">
        <v>0</v>
      </c>
      <c r="Y57" s="255" t="s">
        <v>1075</v>
      </c>
      <c r="Z57" s="258">
        <v>770522</v>
      </c>
      <c r="AB57" s="279"/>
    </row>
    <row r="58" spans="1:26">
      <c r="A58" s="253">
        <v>56</v>
      </c>
      <c r="B58" s="254">
        <v>45702</v>
      </c>
      <c r="C58" s="255" t="s">
        <v>1122</v>
      </c>
      <c r="D58" s="256" t="s">
        <v>1126</v>
      </c>
      <c r="E58" s="256">
        <v>12951</v>
      </c>
      <c r="G58" s="255" t="s">
        <v>1052</v>
      </c>
      <c r="H58" s="258">
        <v>30889.88</v>
      </c>
      <c r="I58" s="259"/>
      <c r="J58" s="259">
        <v>0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259">
        <v>0</v>
      </c>
      <c r="Q58" s="259">
        <v>0</v>
      </c>
      <c r="R58" s="259">
        <v>0</v>
      </c>
      <c r="S58" s="259">
        <v>0</v>
      </c>
      <c r="T58" s="259">
        <v>0</v>
      </c>
      <c r="U58" s="258">
        <v>0</v>
      </c>
      <c r="V58" s="258">
        <v>30889.88</v>
      </c>
      <c r="X58" s="257">
        <v>0</v>
      </c>
      <c r="Y58" s="255" t="s">
        <v>1052</v>
      </c>
      <c r="Z58" s="258">
        <v>632314.11</v>
      </c>
    </row>
    <row r="59" spans="1:26">
      <c r="A59" s="253">
        <v>57</v>
      </c>
      <c r="B59" s="254">
        <v>45702</v>
      </c>
      <c r="C59" s="255" t="s">
        <v>1125</v>
      </c>
      <c r="D59" s="256" t="s">
        <v>1126</v>
      </c>
      <c r="E59" s="256">
        <v>12952</v>
      </c>
      <c r="G59" s="255" t="s">
        <v>1052</v>
      </c>
      <c r="H59" s="258">
        <v>1417.45</v>
      </c>
      <c r="I59" s="259"/>
      <c r="J59" s="259">
        <v>0</v>
      </c>
      <c r="K59" s="259">
        <v>0</v>
      </c>
      <c r="L59" s="259">
        <v>0</v>
      </c>
      <c r="M59" s="259">
        <v>0</v>
      </c>
      <c r="N59" s="259">
        <v>0</v>
      </c>
      <c r="O59" s="259">
        <v>0</v>
      </c>
      <c r="P59" s="259">
        <v>0</v>
      </c>
      <c r="Q59" s="259">
        <v>0</v>
      </c>
      <c r="R59" s="259">
        <v>0</v>
      </c>
      <c r="S59" s="259">
        <v>0</v>
      </c>
      <c r="T59" s="259">
        <v>0</v>
      </c>
      <c r="U59" s="258">
        <v>0</v>
      </c>
      <c r="V59" s="258">
        <v>1417.45</v>
      </c>
      <c r="X59" s="257">
        <v>0</v>
      </c>
      <c r="Y59" s="255">
        <v>0</v>
      </c>
      <c r="Z59" s="258">
        <v>1094489.25</v>
      </c>
    </row>
    <row r="60" spans="1:26">
      <c r="A60" s="253">
        <v>58</v>
      </c>
      <c r="B60" s="254">
        <v>45702</v>
      </c>
      <c r="C60" s="255" t="s">
        <v>1124</v>
      </c>
      <c r="D60" s="256" t="s">
        <v>1126</v>
      </c>
      <c r="E60" s="256">
        <v>12953</v>
      </c>
      <c r="G60" s="255" t="s">
        <v>1052</v>
      </c>
      <c r="H60" s="258">
        <v>3827.31</v>
      </c>
      <c r="I60" s="259"/>
      <c r="J60" s="259">
        <v>0</v>
      </c>
      <c r="K60" s="259">
        <v>0</v>
      </c>
      <c r="L60" s="259">
        <v>0</v>
      </c>
      <c r="M60" s="259">
        <v>0</v>
      </c>
      <c r="N60" s="259">
        <v>0</v>
      </c>
      <c r="O60" s="259">
        <v>0</v>
      </c>
      <c r="P60" s="259">
        <v>0</v>
      </c>
      <c r="Q60" s="259">
        <v>0</v>
      </c>
      <c r="R60" s="259">
        <v>0</v>
      </c>
      <c r="S60" s="259">
        <v>0</v>
      </c>
      <c r="T60" s="259">
        <v>0</v>
      </c>
      <c r="U60" s="258">
        <v>0</v>
      </c>
      <c r="V60" s="258">
        <v>3827.31</v>
      </c>
      <c r="X60" s="257" t="s">
        <v>1127</v>
      </c>
      <c r="Y60" s="255" t="s">
        <v>1128</v>
      </c>
      <c r="Z60" s="258">
        <v>37222411.64</v>
      </c>
    </row>
    <row r="61" spans="1:26">
      <c r="A61" s="253">
        <v>59</v>
      </c>
      <c r="B61" s="254">
        <v>45702</v>
      </c>
      <c r="C61" s="255" t="s">
        <v>1068</v>
      </c>
      <c r="D61" s="256" t="s">
        <v>1126</v>
      </c>
      <c r="E61" s="256">
        <v>12954</v>
      </c>
      <c r="G61" s="255" t="s">
        <v>1052</v>
      </c>
      <c r="H61" s="258">
        <v>228.26</v>
      </c>
      <c r="I61" s="259"/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259">
        <v>0</v>
      </c>
      <c r="Q61" s="259">
        <v>0</v>
      </c>
      <c r="R61" s="259">
        <v>0</v>
      </c>
      <c r="S61" s="259">
        <v>0</v>
      </c>
      <c r="T61" s="259">
        <v>0</v>
      </c>
      <c r="U61" s="258">
        <v>0</v>
      </c>
      <c r="V61" s="258">
        <v>228.26</v>
      </c>
      <c r="Z61" s="258">
        <v>36451889.64</v>
      </c>
    </row>
    <row r="62" spans="1:22">
      <c r="A62" s="253">
        <v>60</v>
      </c>
      <c r="B62" s="254">
        <v>45705</v>
      </c>
      <c r="C62" s="255" t="s">
        <v>1073</v>
      </c>
      <c r="D62" s="256" t="s">
        <v>1129</v>
      </c>
      <c r="E62" s="256">
        <v>12955</v>
      </c>
      <c r="G62" s="255" t="s">
        <v>1075</v>
      </c>
      <c r="H62" s="258">
        <v>112520</v>
      </c>
      <c r="I62" s="259"/>
      <c r="J62" s="259">
        <v>0</v>
      </c>
      <c r="K62" s="259">
        <v>0</v>
      </c>
      <c r="L62" s="259">
        <v>0</v>
      </c>
      <c r="M62" s="259">
        <v>0</v>
      </c>
      <c r="N62" s="259">
        <v>0</v>
      </c>
      <c r="O62" s="259">
        <v>0</v>
      </c>
      <c r="P62" s="259">
        <v>0</v>
      </c>
      <c r="Q62" s="259">
        <v>0</v>
      </c>
      <c r="R62" s="259">
        <v>0</v>
      </c>
      <c r="S62" s="259">
        <v>0</v>
      </c>
      <c r="T62" s="259">
        <v>0</v>
      </c>
      <c r="U62" s="258">
        <v>0</v>
      </c>
      <c r="V62" s="258">
        <v>112520</v>
      </c>
    </row>
    <row r="63" spans="1:26">
      <c r="A63" s="253">
        <v>61</v>
      </c>
      <c r="B63" s="254">
        <v>45709</v>
      </c>
      <c r="C63" s="255" t="s">
        <v>1089</v>
      </c>
      <c r="D63" s="256" t="s">
        <v>1130</v>
      </c>
      <c r="E63" s="256">
        <v>12958</v>
      </c>
      <c r="F63" s="257">
        <v>2210205</v>
      </c>
      <c r="G63" s="255" t="s">
        <v>200</v>
      </c>
      <c r="H63" s="258">
        <v>5000</v>
      </c>
      <c r="I63" s="259"/>
      <c r="J63" s="259">
        <v>0</v>
      </c>
      <c r="K63" s="259">
        <v>0</v>
      </c>
      <c r="L63" s="259">
        <v>0</v>
      </c>
      <c r="M63" s="259">
        <v>0</v>
      </c>
      <c r="N63" s="259">
        <v>0</v>
      </c>
      <c r="O63" s="259">
        <v>0</v>
      </c>
      <c r="P63" s="259">
        <v>0</v>
      </c>
      <c r="Q63" s="259">
        <v>0</v>
      </c>
      <c r="R63" s="259">
        <v>0</v>
      </c>
      <c r="S63" s="259">
        <v>0</v>
      </c>
      <c r="T63" s="259">
        <v>0</v>
      </c>
      <c r="U63" s="258">
        <v>0</v>
      </c>
      <c r="V63" s="258">
        <v>5000</v>
      </c>
      <c r="Y63" s="255" t="s">
        <v>1131</v>
      </c>
      <c r="Z63" s="258">
        <v>100000</v>
      </c>
    </row>
    <row r="64" spans="1:22">
      <c r="A64" s="253">
        <v>62</v>
      </c>
      <c r="B64" s="254">
        <v>45709</v>
      </c>
      <c r="C64" s="257" t="s">
        <v>1132</v>
      </c>
      <c r="D64" s="265" t="s">
        <v>1133</v>
      </c>
      <c r="E64" s="265">
        <v>12959</v>
      </c>
      <c r="F64" s="257">
        <v>2210709</v>
      </c>
      <c r="G64" s="255" t="s">
        <v>151</v>
      </c>
      <c r="H64" s="258">
        <v>760</v>
      </c>
      <c r="I64" s="259"/>
      <c r="J64" s="259">
        <v>0</v>
      </c>
      <c r="K64" s="259">
        <v>0</v>
      </c>
      <c r="L64" s="259">
        <v>0</v>
      </c>
      <c r="M64" s="259">
        <v>0</v>
      </c>
      <c r="N64" s="259">
        <v>0</v>
      </c>
      <c r="O64" s="259">
        <v>0</v>
      </c>
      <c r="P64" s="259">
        <v>0</v>
      </c>
      <c r="Q64" s="259">
        <v>0</v>
      </c>
      <c r="R64" s="259">
        <v>0</v>
      </c>
      <c r="S64" s="259">
        <v>0</v>
      </c>
      <c r="T64" s="259">
        <v>0</v>
      </c>
      <c r="U64" s="258">
        <v>0</v>
      </c>
      <c r="V64" s="258">
        <v>760</v>
      </c>
    </row>
    <row r="65" spans="1:26">
      <c r="A65" s="253">
        <v>63</v>
      </c>
      <c r="B65" s="254">
        <v>45709</v>
      </c>
      <c r="C65" s="255" t="s">
        <v>1134</v>
      </c>
      <c r="D65" s="256" t="s">
        <v>1135</v>
      </c>
      <c r="E65" s="256">
        <v>12960</v>
      </c>
      <c r="F65" s="257">
        <v>2210505</v>
      </c>
      <c r="G65" s="255" t="s">
        <v>142</v>
      </c>
      <c r="H65" s="258">
        <v>4850</v>
      </c>
      <c r="I65" s="259"/>
      <c r="J65" s="259">
        <v>0</v>
      </c>
      <c r="K65" s="259">
        <v>0</v>
      </c>
      <c r="L65" s="259">
        <v>0</v>
      </c>
      <c r="M65" s="259">
        <v>0</v>
      </c>
      <c r="N65" s="259">
        <v>0</v>
      </c>
      <c r="O65" s="259">
        <v>0</v>
      </c>
      <c r="P65" s="259">
        <v>0</v>
      </c>
      <c r="Q65" s="259">
        <v>0</v>
      </c>
      <c r="R65" s="259">
        <v>0</v>
      </c>
      <c r="S65" s="259">
        <v>0</v>
      </c>
      <c r="T65" s="259">
        <v>0</v>
      </c>
      <c r="U65" s="258">
        <v>0</v>
      </c>
      <c r="V65" s="258">
        <v>4850</v>
      </c>
      <c r="Z65" s="258">
        <f>Z61-Z57</f>
        <v>35681367.64</v>
      </c>
    </row>
    <row r="66" spans="1:22">
      <c r="A66" s="253">
        <v>64</v>
      </c>
      <c r="B66" s="254">
        <v>45709</v>
      </c>
      <c r="C66" s="255" t="s">
        <v>1120</v>
      </c>
      <c r="D66" s="256" t="s">
        <v>1136</v>
      </c>
      <c r="E66" s="256">
        <v>12961</v>
      </c>
      <c r="F66" s="257">
        <v>2210505</v>
      </c>
      <c r="G66" s="255" t="s">
        <v>142</v>
      </c>
      <c r="H66" s="258">
        <v>8000</v>
      </c>
      <c r="I66" s="259"/>
      <c r="J66" s="259">
        <v>0</v>
      </c>
      <c r="K66" s="259">
        <v>0</v>
      </c>
      <c r="L66" s="259">
        <v>0</v>
      </c>
      <c r="M66" s="259">
        <v>0</v>
      </c>
      <c r="N66" s="259">
        <v>0</v>
      </c>
      <c r="O66" s="259">
        <v>0</v>
      </c>
      <c r="P66" s="259">
        <v>0</v>
      </c>
      <c r="Q66" s="259">
        <v>0</v>
      </c>
      <c r="R66" s="259">
        <v>0</v>
      </c>
      <c r="S66" s="259">
        <v>0</v>
      </c>
      <c r="T66" s="259">
        <v>0</v>
      </c>
      <c r="U66" s="258">
        <v>0</v>
      </c>
      <c r="V66" s="258">
        <v>8000</v>
      </c>
    </row>
    <row r="67" spans="1:22">
      <c r="A67" s="253">
        <v>65</v>
      </c>
      <c r="B67" s="254">
        <v>45709</v>
      </c>
      <c r="C67" s="257" t="s">
        <v>1137</v>
      </c>
      <c r="D67" s="265" t="s">
        <v>1138</v>
      </c>
      <c r="E67" s="265">
        <v>12962</v>
      </c>
      <c r="F67" s="257">
        <v>2210709</v>
      </c>
      <c r="G67" s="255" t="s">
        <v>151</v>
      </c>
      <c r="H67" s="258">
        <v>16000</v>
      </c>
      <c r="I67" s="259"/>
      <c r="J67" s="259">
        <v>0</v>
      </c>
      <c r="K67" s="259">
        <v>0</v>
      </c>
      <c r="L67" s="259">
        <v>0</v>
      </c>
      <c r="M67" s="259">
        <v>0</v>
      </c>
      <c r="N67" s="259">
        <v>0</v>
      </c>
      <c r="O67" s="259">
        <v>0</v>
      </c>
      <c r="P67" s="259">
        <v>0</v>
      </c>
      <c r="Q67" s="259">
        <v>0</v>
      </c>
      <c r="R67" s="259">
        <v>0</v>
      </c>
      <c r="S67" s="259">
        <v>0</v>
      </c>
      <c r="T67" s="259">
        <v>0</v>
      </c>
      <c r="U67" s="258">
        <v>0</v>
      </c>
      <c r="V67" s="258">
        <v>16000</v>
      </c>
    </row>
    <row r="68" spans="1:22">
      <c r="A68" s="253">
        <v>66</v>
      </c>
      <c r="B68" s="254">
        <v>45709</v>
      </c>
      <c r="C68" s="257" t="s">
        <v>1120</v>
      </c>
      <c r="D68" s="265" t="s">
        <v>1139</v>
      </c>
      <c r="E68" s="265">
        <v>12963</v>
      </c>
      <c r="F68" s="257">
        <v>2210709</v>
      </c>
      <c r="G68" s="255" t="s">
        <v>151</v>
      </c>
      <c r="H68" s="258">
        <v>6000</v>
      </c>
      <c r="I68" s="259"/>
      <c r="J68" s="259">
        <v>0</v>
      </c>
      <c r="K68" s="259">
        <v>0</v>
      </c>
      <c r="L68" s="259">
        <v>0</v>
      </c>
      <c r="M68" s="259">
        <v>0</v>
      </c>
      <c r="N68" s="259">
        <v>0</v>
      </c>
      <c r="O68" s="259">
        <v>0</v>
      </c>
      <c r="P68" s="259">
        <v>0</v>
      </c>
      <c r="Q68" s="259">
        <v>0</v>
      </c>
      <c r="R68" s="259">
        <v>0</v>
      </c>
      <c r="S68" s="259">
        <v>0</v>
      </c>
      <c r="T68" s="259">
        <v>0</v>
      </c>
      <c r="U68" s="258">
        <v>0</v>
      </c>
      <c r="V68" s="258">
        <v>6000</v>
      </c>
    </row>
    <row r="69" spans="1:22">
      <c r="A69" s="253">
        <v>67</v>
      </c>
      <c r="B69" s="254">
        <v>45709</v>
      </c>
      <c r="C69" s="255" t="s">
        <v>1140</v>
      </c>
      <c r="D69" s="256" t="s">
        <v>1141</v>
      </c>
      <c r="E69" s="256">
        <v>12964</v>
      </c>
      <c r="F69" s="257">
        <v>2210709</v>
      </c>
      <c r="G69" s="255" t="s">
        <v>151</v>
      </c>
      <c r="H69" s="258">
        <v>6000</v>
      </c>
      <c r="I69" s="259"/>
      <c r="J69" s="259">
        <v>0</v>
      </c>
      <c r="K69" s="259">
        <v>0</v>
      </c>
      <c r="L69" s="259">
        <v>0</v>
      </c>
      <c r="M69" s="259">
        <v>0</v>
      </c>
      <c r="N69" s="259">
        <v>0</v>
      </c>
      <c r="O69" s="259">
        <v>0</v>
      </c>
      <c r="P69" s="259">
        <v>0</v>
      </c>
      <c r="Q69" s="259">
        <v>0</v>
      </c>
      <c r="R69" s="259">
        <v>0</v>
      </c>
      <c r="S69" s="259">
        <v>0</v>
      </c>
      <c r="T69" s="259">
        <v>0</v>
      </c>
      <c r="U69" s="258">
        <v>0</v>
      </c>
      <c r="V69" s="258">
        <v>6000</v>
      </c>
    </row>
    <row r="70" spans="1:22">
      <c r="A70" s="253">
        <v>68</v>
      </c>
      <c r="B70" s="254">
        <v>45709</v>
      </c>
      <c r="C70" s="255" t="s">
        <v>1089</v>
      </c>
      <c r="D70" s="256" t="s">
        <v>1142</v>
      </c>
      <c r="E70" s="256">
        <v>12965</v>
      </c>
      <c r="F70" s="257">
        <v>2821017</v>
      </c>
      <c r="G70" s="255" t="s">
        <v>1021</v>
      </c>
      <c r="H70" s="258">
        <v>11000</v>
      </c>
      <c r="I70" s="259"/>
      <c r="J70" s="259">
        <v>0</v>
      </c>
      <c r="K70" s="259">
        <v>0</v>
      </c>
      <c r="L70" s="259">
        <v>0</v>
      </c>
      <c r="M70" s="259">
        <v>0</v>
      </c>
      <c r="N70" s="259">
        <v>0</v>
      </c>
      <c r="O70" s="259">
        <v>0</v>
      </c>
      <c r="P70" s="259">
        <v>0</v>
      </c>
      <c r="Q70" s="259">
        <v>0</v>
      </c>
      <c r="R70" s="259">
        <v>0</v>
      </c>
      <c r="S70" s="259">
        <v>0</v>
      </c>
      <c r="T70" s="259">
        <v>0</v>
      </c>
      <c r="U70" s="258">
        <v>0</v>
      </c>
      <c r="V70" s="258">
        <v>11000</v>
      </c>
    </row>
    <row r="71" spans="1:22">
      <c r="A71" s="253">
        <v>69</v>
      </c>
      <c r="B71" s="254">
        <v>45714</v>
      </c>
      <c r="C71" s="255" t="s">
        <v>1143</v>
      </c>
      <c r="D71" s="256" t="s">
        <v>1144</v>
      </c>
      <c r="E71" s="256">
        <v>12966</v>
      </c>
      <c r="F71" s="257">
        <v>2210801</v>
      </c>
      <c r="G71" s="255" t="s">
        <v>981</v>
      </c>
      <c r="H71" s="258">
        <v>4000</v>
      </c>
      <c r="I71" s="259"/>
      <c r="J71" s="259">
        <v>0</v>
      </c>
      <c r="K71" s="259">
        <v>0</v>
      </c>
      <c r="L71" s="259">
        <v>0</v>
      </c>
      <c r="M71" s="259">
        <v>0</v>
      </c>
      <c r="N71" s="259">
        <v>0</v>
      </c>
      <c r="O71" s="259">
        <v>0</v>
      </c>
      <c r="P71" s="259">
        <v>0</v>
      </c>
      <c r="Q71" s="259">
        <v>0</v>
      </c>
      <c r="R71" s="259">
        <v>0</v>
      </c>
      <c r="S71" s="259">
        <v>0</v>
      </c>
      <c r="T71" s="259">
        <v>0</v>
      </c>
      <c r="U71" s="258">
        <v>0</v>
      </c>
      <c r="V71" s="258">
        <v>4000</v>
      </c>
    </row>
    <row r="72" spans="1:22">
      <c r="A72" s="253">
        <v>70</v>
      </c>
      <c r="B72" s="254">
        <v>45715</v>
      </c>
      <c r="C72" s="255" t="s">
        <v>1073</v>
      </c>
      <c r="D72" s="256" t="s">
        <v>1145</v>
      </c>
      <c r="E72" s="256">
        <v>12967</v>
      </c>
      <c r="G72" s="255" t="s">
        <v>1075</v>
      </c>
      <c r="H72" s="258">
        <v>150350</v>
      </c>
      <c r="I72" s="259"/>
      <c r="J72" s="259">
        <v>0</v>
      </c>
      <c r="K72" s="259">
        <v>0</v>
      </c>
      <c r="L72" s="259">
        <v>0</v>
      </c>
      <c r="M72" s="259">
        <v>0</v>
      </c>
      <c r="N72" s="259">
        <v>0</v>
      </c>
      <c r="O72" s="259">
        <v>0</v>
      </c>
      <c r="P72" s="259">
        <v>0</v>
      </c>
      <c r="Q72" s="259">
        <v>0</v>
      </c>
      <c r="R72" s="259">
        <v>0</v>
      </c>
      <c r="S72" s="259">
        <v>0</v>
      </c>
      <c r="T72" s="259">
        <v>0</v>
      </c>
      <c r="U72" s="258">
        <v>0</v>
      </c>
      <c r="V72" s="258">
        <v>150350</v>
      </c>
    </row>
    <row r="73" spans="1:22">
      <c r="A73" s="253">
        <v>71</v>
      </c>
      <c r="B73" s="254">
        <v>45716</v>
      </c>
      <c r="C73" s="255" t="s">
        <v>1146</v>
      </c>
      <c r="D73" s="256" t="s">
        <v>1147</v>
      </c>
      <c r="E73" s="257">
        <v>12968</v>
      </c>
      <c r="F73" s="257">
        <v>2210709</v>
      </c>
      <c r="G73" s="255" t="s">
        <v>151</v>
      </c>
      <c r="H73" s="258">
        <v>6499.96</v>
      </c>
      <c r="I73" s="259"/>
      <c r="J73" s="259">
        <v>0</v>
      </c>
      <c r="K73" s="259">
        <v>0</v>
      </c>
      <c r="L73" s="259">
        <v>0</v>
      </c>
      <c r="M73" s="259">
        <v>0</v>
      </c>
      <c r="N73" s="259">
        <v>0</v>
      </c>
      <c r="O73" s="259">
        <v>0</v>
      </c>
      <c r="P73" s="259">
        <v>0</v>
      </c>
      <c r="Q73" s="259">
        <v>0</v>
      </c>
      <c r="R73" s="259">
        <v>0</v>
      </c>
      <c r="S73" s="259">
        <v>0</v>
      </c>
      <c r="T73" s="259">
        <v>0</v>
      </c>
      <c r="U73" s="258">
        <v>0</v>
      </c>
      <c r="V73" s="258">
        <v>6499.96</v>
      </c>
    </row>
    <row r="74" spans="1:22">
      <c r="A74" s="253">
        <v>72</v>
      </c>
      <c r="B74" s="254">
        <v>45716</v>
      </c>
      <c r="C74" s="255" t="s">
        <v>1068</v>
      </c>
      <c r="D74" s="256" t="s">
        <v>1147</v>
      </c>
      <c r="E74" s="256">
        <v>12969</v>
      </c>
      <c r="F74" s="257">
        <v>2210709</v>
      </c>
      <c r="G74" s="255" t="s">
        <v>151</v>
      </c>
      <c r="H74" s="258">
        <v>444.44</v>
      </c>
      <c r="I74" s="259"/>
      <c r="J74" s="259">
        <v>0</v>
      </c>
      <c r="K74" s="259">
        <v>0</v>
      </c>
      <c r="L74" s="259">
        <v>0</v>
      </c>
      <c r="M74" s="259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8">
        <v>0</v>
      </c>
      <c r="V74" s="258">
        <v>444.44</v>
      </c>
    </row>
    <row r="75" spans="1:22">
      <c r="A75" s="253">
        <v>73</v>
      </c>
      <c r="B75" s="254">
        <v>45716</v>
      </c>
      <c r="C75" s="255" t="s">
        <v>1137</v>
      </c>
      <c r="D75" s="256" t="s">
        <v>1148</v>
      </c>
      <c r="E75" s="256">
        <v>12970</v>
      </c>
      <c r="F75" s="257">
        <v>2210709</v>
      </c>
      <c r="G75" s="255" t="s">
        <v>151</v>
      </c>
      <c r="H75" s="258">
        <v>4640</v>
      </c>
      <c r="I75" s="259"/>
      <c r="J75" s="259">
        <v>0</v>
      </c>
      <c r="K75" s="259">
        <v>0</v>
      </c>
      <c r="L75" s="259">
        <v>0</v>
      </c>
      <c r="M75" s="259">
        <v>0</v>
      </c>
      <c r="N75" s="259">
        <v>0</v>
      </c>
      <c r="O75" s="259">
        <v>0</v>
      </c>
      <c r="P75" s="259">
        <v>0</v>
      </c>
      <c r="Q75" s="259">
        <v>0</v>
      </c>
      <c r="R75" s="259">
        <v>0</v>
      </c>
      <c r="S75" s="259">
        <v>0</v>
      </c>
      <c r="T75" s="259">
        <v>0</v>
      </c>
      <c r="U75" s="258">
        <v>0</v>
      </c>
      <c r="V75" s="258">
        <v>4640</v>
      </c>
    </row>
    <row r="76" spans="1:22">
      <c r="A76" s="253">
        <v>74</v>
      </c>
      <c r="B76" s="254">
        <v>45716</v>
      </c>
      <c r="C76" s="257" t="s">
        <v>1073</v>
      </c>
      <c r="D76" s="257" t="s">
        <v>1149</v>
      </c>
      <c r="E76" s="257">
        <v>12971</v>
      </c>
      <c r="F76" s="257">
        <v>2210502</v>
      </c>
      <c r="G76" s="255" t="s">
        <v>963</v>
      </c>
      <c r="H76" s="258">
        <v>5000</v>
      </c>
      <c r="I76" s="259"/>
      <c r="J76" s="259">
        <v>0</v>
      </c>
      <c r="K76" s="259">
        <v>0</v>
      </c>
      <c r="L76" s="259">
        <v>0</v>
      </c>
      <c r="M76" s="259">
        <v>0</v>
      </c>
      <c r="N76" s="259">
        <v>0</v>
      </c>
      <c r="O76" s="259">
        <v>0</v>
      </c>
      <c r="P76" s="259">
        <v>0</v>
      </c>
      <c r="Q76" s="259">
        <v>0</v>
      </c>
      <c r="R76" s="259">
        <v>0</v>
      </c>
      <c r="S76" s="259">
        <v>0</v>
      </c>
      <c r="T76" s="259">
        <v>0</v>
      </c>
      <c r="U76" s="258">
        <v>0</v>
      </c>
      <c r="V76" s="258">
        <v>5000</v>
      </c>
    </row>
    <row r="77" spans="1:22">
      <c r="A77" s="253">
        <v>75</v>
      </c>
      <c r="B77" s="254">
        <v>45716</v>
      </c>
      <c r="C77" s="255" t="s">
        <v>1103</v>
      </c>
      <c r="D77" s="256" t="s">
        <v>1150</v>
      </c>
      <c r="E77" s="256">
        <v>12973</v>
      </c>
      <c r="G77" s="255" t="s">
        <v>1052</v>
      </c>
      <c r="H77" s="258">
        <v>5391.95</v>
      </c>
      <c r="I77" s="259"/>
      <c r="J77" s="259">
        <v>0</v>
      </c>
      <c r="K77" s="259">
        <v>0</v>
      </c>
      <c r="L77" s="259">
        <v>0</v>
      </c>
      <c r="M77" s="259">
        <v>0</v>
      </c>
      <c r="N77" s="259">
        <v>0</v>
      </c>
      <c r="O77" s="259">
        <v>0</v>
      </c>
      <c r="P77" s="259">
        <v>0</v>
      </c>
      <c r="Q77" s="259">
        <v>0</v>
      </c>
      <c r="R77" s="259">
        <v>0</v>
      </c>
      <c r="S77" s="259">
        <v>0</v>
      </c>
      <c r="T77" s="259">
        <v>0</v>
      </c>
      <c r="U77" s="258">
        <v>0</v>
      </c>
      <c r="V77" s="258">
        <v>5391.95</v>
      </c>
    </row>
    <row r="78" spans="1:22">
      <c r="A78" s="253">
        <v>76</v>
      </c>
      <c r="B78" s="254">
        <v>45716</v>
      </c>
      <c r="C78" s="255" t="s">
        <v>1068</v>
      </c>
      <c r="D78" s="256" t="s">
        <v>1150</v>
      </c>
      <c r="E78" s="256">
        <v>12974</v>
      </c>
      <c r="G78" s="255" t="s">
        <v>1052</v>
      </c>
      <c r="H78" s="258">
        <v>599.11</v>
      </c>
      <c r="I78" s="259"/>
      <c r="J78" s="259">
        <v>0</v>
      </c>
      <c r="K78" s="259">
        <v>0</v>
      </c>
      <c r="L78" s="259">
        <v>0</v>
      </c>
      <c r="M78" s="259">
        <v>0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8">
        <v>0</v>
      </c>
      <c r="V78" s="258">
        <v>599.11</v>
      </c>
    </row>
    <row r="79" spans="1:22">
      <c r="A79" s="253">
        <v>77</v>
      </c>
      <c r="B79" s="254">
        <v>45716</v>
      </c>
      <c r="C79" s="255" t="s">
        <v>1089</v>
      </c>
      <c r="D79" s="256" t="s">
        <v>1151</v>
      </c>
      <c r="E79" s="256">
        <v>12975</v>
      </c>
      <c r="F79" s="257">
        <v>2821017</v>
      </c>
      <c r="G79" s="255" t="s">
        <v>1021</v>
      </c>
      <c r="H79" s="258">
        <v>15000</v>
      </c>
      <c r="I79" s="259"/>
      <c r="J79" s="259">
        <v>0</v>
      </c>
      <c r="K79" s="259">
        <v>0</v>
      </c>
      <c r="L79" s="259">
        <v>0</v>
      </c>
      <c r="M79" s="259">
        <v>0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8">
        <v>0</v>
      </c>
      <c r="V79" s="258">
        <v>15000</v>
      </c>
    </row>
    <row r="80" spans="1:22">
      <c r="A80" s="253">
        <v>78</v>
      </c>
      <c r="B80" s="254">
        <v>45716</v>
      </c>
      <c r="C80" s="257" t="s">
        <v>1120</v>
      </c>
      <c r="D80" s="257" t="s">
        <v>1152</v>
      </c>
      <c r="E80" s="257">
        <v>12976</v>
      </c>
      <c r="F80" s="257">
        <v>2210505</v>
      </c>
      <c r="G80" s="255" t="s">
        <v>142</v>
      </c>
      <c r="H80" s="258">
        <v>3194.91</v>
      </c>
      <c r="I80" s="259"/>
      <c r="J80" s="259">
        <v>0</v>
      </c>
      <c r="K80" s="259">
        <v>0</v>
      </c>
      <c r="L80" s="259">
        <v>0</v>
      </c>
      <c r="M80" s="259">
        <v>0</v>
      </c>
      <c r="N80" s="259">
        <v>0</v>
      </c>
      <c r="O80" s="259">
        <v>0</v>
      </c>
      <c r="P80" s="259">
        <v>0</v>
      </c>
      <c r="Q80" s="259">
        <v>0</v>
      </c>
      <c r="R80" s="259">
        <v>0</v>
      </c>
      <c r="S80" s="259">
        <v>0</v>
      </c>
      <c r="T80" s="259">
        <v>0</v>
      </c>
      <c r="U80" s="258">
        <v>0</v>
      </c>
      <c r="V80" s="258">
        <v>3194.91</v>
      </c>
    </row>
    <row r="81" spans="1:22">
      <c r="A81" s="253">
        <v>79</v>
      </c>
      <c r="B81" s="254">
        <v>45716</v>
      </c>
      <c r="C81" s="255" t="s">
        <v>1153</v>
      </c>
      <c r="D81" s="256" t="s">
        <v>1154</v>
      </c>
      <c r="E81" s="256">
        <v>12977</v>
      </c>
      <c r="G81" s="255" t="s">
        <v>1052</v>
      </c>
      <c r="H81" s="258">
        <v>196</v>
      </c>
      <c r="I81" s="259"/>
      <c r="J81" s="259">
        <v>0</v>
      </c>
      <c r="K81" s="259">
        <v>0</v>
      </c>
      <c r="L81" s="259">
        <v>0</v>
      </c>
      <c r="M81" s="259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259">
        <v>0</v>
      </c>
      <c r="U81" s="258">
        <v>0</v>
      </c>
      <c r="V81" s="258">
        <v>196</v>
      </c>
    </row>
    <row r="82" spans="1:22">
      <c r="A82" s="253">
        <v>80</v>
      </c>
      <c r="B82" s="254">
        <v>45716</v>
      </c>
      <c r="C82" s="255" t="s">
        <v>1068</v>
      </c>
      <c r="D82" s="256" t="s">
        <v>1154</v>
      </c>
      <c r="E82" s="256">
        <v>12978</v>
      </c>
      <c r="G82" s="255" t="s">
        <v>1052</v>
      </c>
      <c r="H82" s="258">
        <v>2216.16</v>
      </c>
      <c r="I82" s="259"/>
      <c r="J82" s="259">
        <v>0</v>
      </c>
      <c r="K82" s="259">
        <v>0</v>
      </c>
      <c r="L82" s="259">
        <v>0</v>
      </c>
      <c r="M82" s="259">
        <v>0</v>
      </c>
      <c r="N82" s="259">
        <v>0</v>
      </c>
      <c r="O82" s="259">
        <v>0</v>
      </c>
      <c r="P82" s="259">
        <v>0</v>
      </c>
      <c r="Q82" s="259">
        <v>0</v>
      </c>
      <c r="R82" s="259">
        <v>0</v>
      </c>
      <c r="S82" s="259">
        <v>0</v>
      </c>
      <c r="T82" s="259">
        <v>0</v>
      </c>
      <c r="U82" s="258">
        <v>0</v>
      </c>
      <c r="V82" s="258">
        <v>2216.16</v>
      </c>
    </row>
    <row r="83" spans="1:22">
      <c r="A83" s="253">
        <v>81</v>
      </c>
      <c r="B83" s="254">
        <v>45716</v>
      </c>
      <c r="C83" s="255" t="s">
        <v>1068</v>
      </c>
      <c r="D83" s="256" t="s">
        <v>1154</v>
      </c>
      <c r="E83" s="256">
        <v>12979</v>
      </c>
      <c r="G83" s="255" t="s">
        <v>1052</v>
      </c>
      <c r="H83" s="258">
        <v>2150</v>
      </c>
      <c r="I83" s="259"/>
      <c r="J83" s="259">
        <v>0</v>
      </c>
      <c r="K83" s="259">
        <v>0</v>
      </c>
      <c r="L83" s="259">
        <v>0</v>
      </c>
      <c r="M83" s="259">
        <v>0</v>
      </c>
      <c r="N83" s="259">
        <v>0</v>
      </c>
      <c r="O83" s="259">
        <v>0</v>
      </c>
      <c r="P83" s="259">
        <v>0</v>
      </c>
      <c r="Q83" s="259">
        <v>0</v>
      </c>
      <c r="R83" s="259">
        <v>0</v>
      </c>
      <c r="S83" s="259">
        <v>0</v>
      </c>
      <c r="T83" s="259">
        <v>0</v>
      </c>
      <c r="U83" s="258">
        <v>0</v>
      </c>
      <c r="V83" s="258">
        <v>2150</v>
      </c>
    </row>
    <row r="84" spans="1:22">
      <c r="A84" s="253">
        <v>82</v>
      </c>
      <c r="B84" s="254">
        <v>45716</v>
      </c>
      <c r="C84" s="255" t="s">
        <v>1068</v>
      </c>
      <c r="D84" s="256" t="s">
        <v>1154</v>
      </c>
      <c r="E84" s="256">
        <v>12980</v>
      </c>
      <c r="G84" s="255" t="s">
        <v>1052</v>
      </c>
      <c r="H84" s="258">
        <v>619.2</v>
      </c>
      <c r="I84" s="259"/>
      <c r="J84" s="259">
        <v>0</v>
      </c>
      <c r="K84" s="259">
        <v>0</v>
      </c>
      <c r="L84" s="259">
        <v>0</v>
      </c>
      <c r="M84" s="259">
        <v>0</v>
      </c>
      <c r="N84" s="259">
        <v>0</v>
      </c>
      <c r="O84" s="259">
        <v>0</v>
      </c>
      <c r="P84" s="259">
        <v>0</v>
      </c>
      <c r="Q84" s="259">
        <v>0</v>
      </c>
      <c r="R84" s="259">
        <v>0</v>
      </c>
      <c r="S84" s="259">
        <v>0</v>
      </c>
      <c r="T84" s="259">
        <v>0</v>
      </c>
      <c r="U84" s="258">
        <v>0</v>
      </c>
      <c r="V84" s="258">
        <v>619.2</v>
      </c>
    </row>
    <row r="85" spans="1:22">
      <c r="A85" s="253">
        <v>83</v>
      </c>
      <c r="B85" s="254">
        <v>45716</v>
      </c>
      <c r="C85" s="255" t="s">
        <v>1153</v>
      </c>
      <c r="D85" s="256" t="s">
        <v>1154</v>
      </c>
      <c r="E85" s="256">
        <v>12981</v>
      </c>
      <c r="G85" s="255" t="s">
        <v>1052</v>
      </c>
      <c r="H85" s="258">
        <v>948</v>
      </c>
      <c r="I85" s="259"/>
      <c r="J85" s="259">
        <v>0</v>
      </c>
      <c r="K85" s="259">
        <v>0</v>
      </c>
      <c r="L85" s="259">
        <v>0</v>
      </c>
      <c r="M85" s="259">
        <v>0</v>
      </c>
      <c r="N85" s="259">
        <v>0</v>
      </c>
      <c r="O85" s="259">
        <v>0</v>
      </c>
      <c r="P85" s="259">
        <v>0</v>
      </c>
      <c r="Q85" s="259">
        <v>0</v>
      </c>
      <c r="R85" s="259">
        <v>0</v>
      </c>
      <c r="S85" s="259">
        <v>0</v>
      </c>
      <c r="T85" s="259">
        <v>0</v>
      </c>
      <c r="U85" s="258">
        <v>0</v>
      </c>
      <c r="V85" s="258">
        <v>948</v>
      </c>
    </row>
    <row r="86" spans="1:22">
      <c r="A86" s="253">
        <v>84</v>
      </c>
      <c r="B86" s="254">
        <v>45716</v>
      </c>
      <c r="C86" s="255" t="s">
        <v>1068</v>
      </c>
      <c r="D86" s="256" t="s">
        <v>1154</v>
      </c>
      <c r="E86" s="256">
        <v>12982</v>
      </c>
      <c r="G86" s="255" t="s">
        <v>1052</v>
      </c>
      <c r="H86" s="258">
        <v>1447.89</v>
      </c>
      <c r="I86" s="259"/>
      <c r="J86" s="259">
        <v>0</v>
      </c>
      <c r="K86" s="259">
        <v>0</v>
      </c>
      <c r="L86" s="259">
        <v>0</v>
      </c>
      <c r="M86" s="259">
        <v>0</v>
      </c>
      <c r="N86" s="259">
        <v>0</v>
      </c>
      <c r="O86" s="259">
        <v>0</v>
      </c>
      <c r="P86" s="259">
        <v>0</v>
      </c>
      <c r="Q86" s="259">
        <v>0</v>
      </c>
      <c r="R86" s="259">
        <v>0</v>
      </c>
      <c r="S86" s="259">
        <v>0</v>
      </c>
      <c r="T86" s="259">
        <v>0</v>
      </c>
      <c r="U86" s="258">
        <v>0</v>
      </c>
      <c r="V86" s="258">
        <v>1447.89</v>
      </c>
    </row>
    <row r="87" spans="1:22">
      <c r="A87" s="253">
        <v>85</v>
      </c>
      <c r="B87" s="254">
        <v>45716</v>
      </c>
      <c r="C87" s="255" t="s">
        <v>1068</v>
      </c>
      <c r="D87" s="256" t="s">
        <v>1154</v>
      </c>
      <c r="E87" s="257">
        <v>12983</v>
      </c>
      <c r="G87" s="255" t="s">
        <v>1052</v>
      </c>
      <c r="H87" s="258">
        <v>300</v>
      </c>
      <c r="I87" s="259"/>
      <c r="J87" s="259">
        <v>0</v>
      </c>
      <c r="K87" s="259">
        <v>0</v>
      </c>
      <c r="L87" s="259">
        <v>0</v>
      </c>
      <c r="M87" s="259">
        <v>0</v>
      </c>
      <c r="N87" s="259">
        <v>0</v>
      </c>
      <c r="O87" s="259">
        <v>0</v>
      </c>
      <c r="P87" s="259">
        <v>0</v>
      </c>
      <c r="Q87" s="259">
        <v>0</v>
      </c>
      <c r="R87" s="259">
        <v>0</v>
      </c>
      <c r="S87" s="259">
        <v>0</v>
      </c>
      <c r="T87" s="259">
        <v>0</v>
      </c>
      <c r="U87" s="258">
        <v>0</v>
      </c>
      <c r="V87" s="258">
        <v>300</v>
      </c>
    </row>
    <row r="88" spans="1:22">
      <c r="A88" s="253">
        <v>86</v>
      </c>
      <c r="B88" s="254">
        <v>45716</v>
      </c>
      <c r="C88" s="255" t="s">
        <v>1068</v>
      </c>
      <c r="D88" s="256" t="s">
        <v>1154</v>
      </c>
      <c r="E88" s="257">
        <v>12984</v>
      </c>
      <c r="G88" s="255" t="s">
        <v>1052</v>
      </c>
      <c r="H88" s="258">
        <v>422.22</v>
      </c>
      <c r="I88" s="259"/>
      <c r="J88" s="259">
        <v>0</v>
      </c>
      <c r="K88" s="259">
        <v>0</v>
      </c>
      <c r="L88" s="259">
        <v>0</v>
      </c>
      <c r="M88" s="259">
        <v>0</v>
      </c>
      <c r="N88" s="259">
        <v>0</v>
      </c>
      <c r="O88" s="259">
        <v>0</v>
      </c>
      <c r="P88" s="259">
        <v>0</v>
      </c>
      <c r="Q88" s="259">
        <v>0</v>
      </c>
      <c r="R88" s="259">
        <v>0</v>
      </c>
      <c r="S88" s="259">
        <v>0</v>
      </c>
      <c r="T88" s="259">
        <v>0</v>
      </c>
      <c r="U88" s="258">
        <v>0</v>
      </c>
      <c r="V88" s="258">
        <v>422.22</v>
      </c>
    </row>
    <row r="89" spans="1:22">
      <c r="A89" s="253">
        <v>87</v>
      </c>
      <c r="B89" s="254">
        <v>45716</v>
      </c>
      <c r="C89" s="255" t="s">
        <v>1068</v>
      </c>
      <c r="D89" s="256" t="s">
        <v>1154</v>
      </c>
      <c r="E89" s="257">
        <v>12985</v>
      </c>
      <c r="G89" s="255" t="s">
        <v>1052</v>
      </c>
      <c r="H89" s="258">
        <v>500</v>
      </c>
      <c r="I89" s="259"/>
      <c r="J89" s="259">
        <v>0</v>
      </c>
      <c r="K89" s="259">
        <v>0</v>
      </c>
      <c r="L89" s="259">
        <v>0</v>
      </c>
      <c r="M89" s="259">
        <v>0</v>
      </c>
      <c r="N89" s="259">
        <v>0</v>
      </c>
      <c r="O89" s="259">
        <v>0</v>
      </c>
      <c r="P89" s="259">
        <v>0</v>
      </c>
      <c r="Q89" s="259">
        <v>0</v>
      </c>
      <c r="R89" s="259">
        <v>0</v>
      </c>
      <c r="S89" s="259">
        <v>0</v>
      </c>
      <c r="T89" s="259">
        <v>0</v>
      </c>
      <c r="U89" s="258">
        <v>0</v>
      </c>
      <c r="V89" s="258">
        <v>500</v>
      </c>
    </row>
    <row r="90" spans="1:22">
      <c r="A90" s="253">
        <v>88</v>
      </c>
      <c r="B90" s="254">
        <v>45716</v>
      </c>
      <c r="C90" s="255" t="s">
        <v>1068</v>
      </c>
      <c r="D90" s="256" t="s">
        <v>1154</v>
      </c>
      <c r="E90" s="257">
        <v>12986</v>
      </c>
      <c r="G90" s="255" t="s">
        <v>1052</v>
      </c>
      <c r="H90" s="258">
        <v>500</v>
      </c>
      <c r="I90" s="259"/>
      <c r="J90" s="259">
        <v>0</v>
      </c>
      <c r="K90" s="259">
        <v>0</v>
      </c>
      <c r="L90" s="259">
        <v>0</v>
      </c>
      <c r="M90" s="259">
        <v>0</v>
      </c>
      <c r="N90" s="259">
        <v>0</v>
      </c>
      <c r="O90" s="259">
        <v>0</v>
      </c>
      <c r="P90" s="259">
        <v>0</v>
      </c>
      <c r="Q90" s="259">
        <v>0</v>
      </c>
      <c r="R90" s="259">
        <v>0</v>
      </c>
      <c r="S90" s="259">
        <v>0</v>
      </c>
      <c r="T90" s="259">
        <v>0</v>
      </c>
      <c r="U90" s="258">
        <v>0</v>
      </c>
      <c r="V90" s="258">
        <v>500</v>
      </c>
    </row>
    <row r="91" spans="1:22">
      <c r="A91" s="253">
        <v>89</v>
      </c>
      <c r="B91" s="254">
        <v>45716</v>
      </c>
      <c r="C91" s="255" t="s">
        <v>1068</v>
      </c>
      <c r="D91" s="256" t="s">
        <v>1154</v>
      </c>
      <c r="E91" s="257">
        <v>12988</v>
      </c>
      <c r="G91" s="255" t="s">
        <v>1052</v>
      </c>
      <c r="H91" s="258">
        <v>1662.22</v>
      </c>
      <c r="I91" s="259"/>
      <c r="J91" s="259">
        <v>0</v>
      </c>
      <c r="K91" s="259">
        <v>0</v>
      </c>
      <c r="L91" s="259">
        <v>0</v>
      </c>
      <c r="M91" s="259">
        <v>0</v>
      </c>
      <c r="N91" s="259">
        <v>0</v>
      </c>
      <c r="O91" s="259">
        <v>0</v>
      </c>
      <c r="P91" s="259">
        <v>0</v>
      </c>
      <c r="Q91" s="259">
        <v>0</v>
      </c>
      <c r="R91" s="259">
        <v>0</v>
      </c>
      <c r="S91" s="259">
        <v>0</v>
      </c>
      <c r="T91" s="259">
        <v>0</v>
      </c>
      <c r="U91" s="258">
        <v>0</v>
      </c>
      <c r="V91" s="258">
        <v>1662.22</v>
      </c>
    </row>
    <row r="92" spans="1:22">
      <c r="A92" s="253">
        <v>90</v>
      </c>
      <c r="B92" s="254">
        <v>45716</v>
      </c>
      <c r="C92" s="255" t="s">
        <v>1068</v>
      </c>
      <c r="D92" s="256" t="s">
        <v>1154</v>
      </c>
      <c r="E92" s="257">
        <v>12989</v>
      </c>
      <c r="G92" s="255" t="s">
        <v>1052</v>
      </c>
      <c r="H92" s="258">
        <v>594.04</v>
      </c>
      <c r="I92" s="259"/>
      <c r="J92" s="259">
        <v>0</v>
      </c>
      <c r="K92" s="259">
        <v>0</v>
      </c>
      <c r="L92" s="259">
        <v>0</v>
      </c>
      <c r="M92" s="259">
        <v>0</v>
      </c>
      <c r="N92" s="259">
        <v>0</v>
      </c>
      <c r="O92" s="259">
        <v>0</v>
      </c>
      <c r="P92" s="259">
        <v>0</v>
      </c>
      <c r="Q92" s="259">
        <v>0</v>
      </c>
      <c r="R92" s="259">
        <v>0</v>
      </c>
      <c r="S92" s="259">
        <v>0</v>
      </c>
      <c r="T92" s="259">
        <v>0</v>
      </c>
      <c r="U92" s="258">
        <v>0</v>
      </c>
      <c r="V92" s="258">
        <v>594.04</v>
      </c>
    </row>
    <row r="93" spans="1:22">
      <c r="A93" s="253">
        <v>91</v>
      </c>
      <c r="B93" s="254">
        <v>45716</v>
      </c>
      <c r="C93" s="255" t="s">
        <v>1068</v>
      </c>
      <c r="D93" s="256" t="s">
        <v>1154</v>
      </c>
      <c r="E93" s="257">
        <v>12990</v>
      </c>
      <c r="G93" s="255" t="s">
        <v>1052</v>
      </c>
      <c r="H93" s="258">
        <v>432</v>
      </c>
      <c r="I93" s="259"/>
      <c r="J93" s="259">
        <v>0</v>
      </c>
      <c r="K93" s="259">
        <v>0</v>
      </c>
      <c r="L93" s="259">
        <v>0</v>
      </c>
      <c r="M93" s="259">
        <v>0</v>
      </c>
      <c r="N93" s="259">
        <v>0</v>
      </c>
      <c r="O93" s="259">
        <v>0</v>
      </c>
      <c r="P93" s="259">
        <v>0</v>
      </c>
      <c r="Q93" s="259">
        <v>0</v>
      </c>
      <c r="R93" s="259">
        <v>0</v>
      </c>
      <c r="S93" s="259">
        <v>0</v>
      </c>
      <c r="T93" s="259">
        <v>0</v>
      </c>
      <c r="U93" s="258">
        <v>0</v>
      </c>
      <c r="V93" s="258">
        <v>432</v>
      </c>
    </row>
    <row r="94" spans="1:22">
      <c r="A94" s="253">
        <v>92</v>
      </c>
      <c r="B94" s="254">
        <v>45716</v>
      </c>
      <c r="C94" s="255" t="s">
        <v>1068</v>
      </c>
      <c r="D94" s="256" t="s">
        <v>1154</v>
      </c>
      <c r="E94" s="257">
        <v>12991</v>
      </c>
      <c r="G94" s="255" t="s">
        <v>1052</v>
      </c>
      <c r="H94" s="258">
        <v>123</v>
      </c>
      <c r="I94" s="259"/>
      <c r="J94" s="259">
        <v>0</v>
      </c>
      <c r="K94" s="259">
        <v>0</v>
      </c>
      <c r="L94" s="259">
        <v>0</v>
      </c>
      <c r="M94" s="259">
        <v>0</v>
      </c>
      <c r="N94" s="259">
        <v>0</v>
      </c>
      <c r="O94" s="259">
        <v>0</v>
      </c>
      <c r="P94" s="259">
        <v>0</v>
      </c>
      <c r="Q94" s="259">
        <v>0</v>
      </c>
      <c r="R94" s="259">
        <v>0</v>
      </c>
      <c r="S94" s="259">
        <v>0</v>
      </c>
      <c r="T94" s="259">
        <v>0</v>
      </c>
      <c r="U94" s="258">
        <v>0</v>
      </c>
      <c r="V94" s="258">
        <v>123</v>
      </c>
    </row>
    <row r="95" spans="1:22">
      <c r="A95" s="253">
        <v>93</v>
      </c>
      <c r="B95" s="254">
        <v>45716</v>
      </c>
      <c r="C95" s="255" t="s">
        <v>1068</v>
      </c>
      <c r="D95" s="256" t="s">
        <v>1154</v>
      </c>
      <c r="E95" s="257">
        <v>12992</v>
      </c>
      <c r="G95" s="255" t="s">
        <v>1052</v>
      </c>
      <c r="H95" s="258">
        <v>655.82</v>
      </c>
      <c r="I95" s="259"/>
      <c r="J95" s="259">
        <v>0</v>
      </c>
      <c r="K95" s="259">
        <v>0</v>
      </c>
      <c r="L95" s="259">
        <v>0</v>
      </c>
      <c r="M95" s="259">
        <v>0</v>
      </c>
      <c r="N95" s="259">
        <v>0</v>
      </c>
      <c r="O95" s="259">
        <v>0</v>
      </c>
      <c r="P95" s="259">
        <v>0</v>
      </c>
      <c r="Q95" s="259">
        <v>0</v>
      </c>
      <c r="R95" s="259">
        <v>0</v>
      </c>
      <c r="S95" s="259">
        <v>0</v>
      </c>
      <c r="T95" s="259">
        <v>0</v>
      </c>
      <c r="U95" s="258">
        <v>0</v>
      </c>
      <c r="V95" s="258">
        <v>655.82</v>
      </c>
    </row>
    <row r="96" spans="1:22">
      <c r="A96" s="253">
        <v>94</v>
      </c>
      <c r="B96" s="254">
        <v>45716</v>
      </c>
      <c r="C96" s="255" t="s">
        <v>1068</v>
      </c>
      <c r="D96" s="256" t="s">
        <v>1154</v>
      </c>
      <c r="E96" s="257">
        <v>12993</v>
      </c>
      <c r="G96" s="255" t="s">
        <v>1052</v>
      </c>
      <c r="H96" s="258">
        <v>325.81</v>
      </c>
      <c r="I96" s="259"/>
      <c r="J96" s="259">
        <v>0</v>
      </c>
      <c r="K96" s="259">
        <v>0</v>
      </c>
      <c r="L96" s="259">
        <v>0</v>
      </c>
      <c r="M96" s="259">
        <v>0</v>
      </c>
      <c r="N96" s="259">
        <v>0</v>
      </c>
      <c r="O96" s="259">
        <v>0</v>
      </c>
      <c r="P96" s="259">
        <v>0</v>
      </c>
      <c r="Q96" s="259">
        <v>0</v>
      </c>
      <c r="R96" s="259">
        <v>0</v>
      </c>
      <c r="S96" s="259">
        <v>0</v>
      </c>
      <c r="T96" s="259">
        <v>0</v>
      </c>
      <c r="U96" s="258">
        <v>0</v>
      </c>
      <c r="V96" s="258">
        <v>325.81</v>
      </c>
    </row>
    <row r="97" spans="1:22">
      <c r="A97" s="253">
        <v>95</v>
      </c>
      <c r="B97" s="254">
        <v>45716</v>
      </c>
      <c r="C97" s="255" t="s">
        <v>1068</v>
      </c>
      <c r="D97" s="256" t="s">
        <v>1154</v>
      </c>
      <c r="E97" s="257">
        <v>12994</v>
      </c>
      <c r="G97" s="255" t="s">
        <v>1052</v>
      </c>
      <c r="H97" s="258">
        <v>465.44</v>
      </c>
      <c r="I97" s="259"/>
      <c r="J97" s="259">
        <v>0</v>
      </c>
      <c r="K97" s="259">
        <v>0</v>
      </c>
      <c r="L97" s="259">
        <v>0</v>
      </c>
      <c r="M97" s="259">
        <v>0</v>
      </c>
      <c r="N97" s="259">
        <v>0</v>
      </c>
      <c r="O97" s="259">
        <v>0</v>
      </c>
      <c r="P97" s="259">
        <v>0</v>
      </c>
      <c r="Q97" s="259">
        <v>0</v>
      </c>
      <c r="R97" s="259">
        <v>0</v>
      </c>
      <c r="S97" s="259">
        <v>0</v>
      </c>
      <c r="T97" s="259">
        <v>0</v>
      </c>
      <c r="U97" s="258">
        <v>0</v>
      </c>
      <c r="V97" s="258">
        <v>465.44</v>
      </c>
    </row>
    <row r="98" spans="1:22">
      <c r="A98" s="253">
        <v>96</v>
      </c>
      <c r="B98" s="254">
        <v>45716</v>
      </c>
      <c r="C98" s="255" t="s">
        <v>1068</v>
      </c>
      <c r="D98" s="256" t="s">
        <v>1154</v>
      </c>
      <c r="E98" s="257">
        <v>12995</v>
      </c>
      <c r="G98" s="255" t="s">
        <v>1052</v>
      </c>
      <c r="H98" s="258">
        <v>324.76</v>
      </c>
      <c r="I98" s="259"/>
      <c r="J98" s="259">
        <v>0</v>
      </c>
      <c r="K98" s="259">
        <v>0</v>
      </c>
      <c r="L98" s="259">
        <v>0</v>
      </c>
      <c r="M98" s="259">
        <v>0</v>
      </c>
      <c r="N98" s="259">
        <v>0</v>
      </c>
      <c r="O98" s="259">
        <v>0</v>
      </c>
      <c r="P98" s="259">
        <v>0</v>
      </c>
      <c r="Q98" s="259">
        <v>0</v>
      </c>
      <c r="R98" s="259">
        <v>0</v>
      </c>
      <c r="S98" s="259">
        <v>0</v>
      </c>
      <c r="T98" s="259">
        <v>0</v>
      </c>
      <c r="U98" s="258">
        <v>0</v>
      </c>
      <c r="V98" s="258">
        <v>324.76</v>
      </c>
    </row>
    <row r="99" spans="1:23">
      <c r="A99" s="253">
        <v>97</v>
      </c>
      <c r="B99" s="254">
        <v>45716</v>
      </c>
      <c r="C99" s="255" t="s">
        <v>1068</v>
      </c>
      <c r="D99" s="256" t="s">
        <v>1154</v>
      </c>
      <c r="E99" s="257">
        <v>12996</v>
      </c>
      <c r="G99" s="255" t="s">
        <v>1052</v>
      </c>
      <c r="H99" s="258">
        <v>2400</v>
      </c>
      <c r="I99" s="259"/>
      <c r="J99" s="259">
        <v>0</v>
      </c>
      <c r="K99" s="259">
        <v>0</v>
      </c>
      <c r="L99" s="259">
        <v>0</v>
      </c>
      <c r="M99" s="259">
        <v>0</v>
      </c>
      <c r="N99" s="259">
        <v>0</v>
      </c>
      <c r="O99" s="259">
        <v>0</v>
      </c>
      <c r="P99" s="259">
        <v>0</v>
      </c>
      <c r="Q99" s="259">
        <v>0</v>
      </c>
      <c r="R99" s="259">
        <v>0</v>
      </c>
      <c r="S99" s="259">
        <v>0</v>
      </c>
      <c r="T99" s="259">
        <v>0</v>
      </c>
      <c r="U99" s="258">
        <v>0</v>
      </c>
      <c r="V99" s="258">
        <v>2400</v>
      </c>
      <c r="W99" s="279">
        <v>738783.79</v>
      </c>
    </row>
    <row r="100" spans="1:23">
      <c r="A100" s="253">
        <v>98</v>
      </c>
      <c r="B100" s="254">
        <v>45720</v>
      </c>
      <c r="C100" s="255" t="s">
        <v>1103</v>
      </c>
      <c r="D100" s="256" t="s">
        <v>1155</v>
      </c>
      <c r="E100" s="256">
        <v>12997</v>
      </c>
      <c r="F100" s="257">
        <v>2210801</v>
      </c>
      <c r="G100" s="255" t="s">
        <v>981</v>
      </c>
      <c r="H100" s="258">
        <v>36682.2</v>
      </c>
      <c r="I100" s="259"/>
      <c r="J100" s="259">
        <v>0</v>
      </c>
      <c r="K100" s="259">
        <v>0</v>
      </c>
      <c r="L100" s="259">
        <v>0</v>
      </c>
      <c r="M100" s="259">
        <v>0</v>
      </c>
      <c r="N100" s="259">
        <v>0</v>
      </c>
      <c r="O100" s="259">
        <v>0</v>
      </c>
      <c r="P100" s="259">
        <v>0</v>
      </c>
      <c r="Q100" s="259">
        <v>0</v>
      </c>
      <c r="R100" s="259">
        <v>0</v>
      </c>
      <c r="S100" s="259">
        <v>0</v>
      </c>
      <c r="T100" s="259">
        <v>0</v>
      </c>
      <c r="U100" s="258">
        <v>0</v>
      </c>
      <c r="V100" s="258">
        <v>36682.2</v>
      </c>
      <c r="W100" s="279">
        <v>0</v>
      </c>
    </row>
    <row r="101" spans="1:22">
      <c r="A101" s="253">
        <v>99</v>
      </c>
      <c r="B101" s="254">
        <v>45720</v>
      </c>
      <c r="C101" s="255" t="s">
        <v>1068</v>
      </c>
      <c r="D101" s="256" t="s">
        <v>1155</v>
      </c>
      <c r="E101" s="256">
        <v>12998</v>
      </c>
      <c r="F101" s="257">
        <v>2210801</v>
      </c>
      <c r="G101" s="255" t="s">
        <v>981</v>
      </c>
      <c r="H101" s="258">
        <v>4075.2</v>
      </c>
      <c r="I101" s="259"/>
      <c r="J101" s="259">
        <v>0</v>
      </c>
      <c r="K101" s="259">
        <v>0</v>
      </c>
      <c r="L101" s="259">
        <v>0</v>
      </c>
      <c r="M101" s="259">
        <v>0</v>
      </c>
      <c r="N101" s="259">
        <v>0</v>
      </c>
      <c r="O101" s="259">
        <v>0</v>
      </c>
      <c r="P101" s="259">
        <v>0</v>
      </c>
      <c r="Q101" s="259">
        <v>0</v>
      </c>
      <c r="R101" s="259">
        <v>0</v>
      </c>
      <c r="S101" s="259">
        <v>0</v>
      </c>
      <c r="T101" s="259">
        <v>0</v>
      </c>
      <c r="U101" s="258">
        <v>0</v>
      </c>
      <c r="V101" s="258">
        <v>4075.2</v>
      </c>
    </row>
    <row r="102" spans="1:22">
      <c r="A102" s="253">
        <v>100</v>
      </c>
      <c r="B102" s="254">
        <v>45730</v>
      </c>
      <c r="C102" s="255" t="s">
        <v>1101</v>
      </c>
      <c r="D102" s="256" t="s">
        <v>1155</v>
      </c>
      <c r="E102" s="257">
        <v>143</v>
      </c>
      <c r="F102" s="257">
        <v>2210502</v>
      </c>
      <c r="G102" s="255" t="s">
        <v>963</v>
      </c>
      <c r="H102" s="258">
        <v>3000</v>
      </c>
      <c r="I102" s="259"/>
      <c r="J102" s="259">
        <v>0</v>
      </c>
      <c r="K102" s="259">
        <v>0</v>
      </c>
      <c r="L102" s="259">
        <v>0</v>
      </c>
      <c r="M102" s="259">
        <v>0</v>
      </c>
      <c r="N102" s="259">
        <v>0</v>
      </c>
      <c r="O102" s="259">
        <v>0</v>
      </c>
      <c r="P102" s="259">
        <v>0</v>
      </c>
      <c r="Q102" s="259">
        <v>0</v>
      </c>
      <c r="R102" s="259">
        <v>0</v>
      </c>
      <c r="S102" s="259">
        <v>0</v>
      </c>
      <c r="T102" s="259">
        <v>0</v>
      </c>
      <c r="U102" s="258">
        <v>3000</v>
      </c>
      <c r="V102" s="258">
        <v>0</v>
      </c>
    </row>
    <row r="103" spans="1:22">
      <c r="A103" s="253">
        <v>101</v>
      </c>
      <c r="B103" s="254">
        <v>45723</v>
      </c>
      <c r="C103" s="255" t="s">
        <v>1156</v>
      </c>
      <c r="D103" s="256" t="s">
        <v>1157</v>
      </c>
      <c r="E103" s="256">
        <v>12999</v>
      </c>
      <c r="G103" s="255" t="s">
        <v>1052</v>
      </c>
      <c r="H103" s="258">
        <v>4625</v>
      </c>
      <c r="I103" s="259"/>
      <c r="J103" s="259">
        <v>0</v>
      </c>
      <c r="K103" s="259">
        <v>0</v>
      </c>
      <c r="L103" s="259">
        <v>0</v>
      </c>
      <c r="M103" s="259">
        <v>0</v>
      </c>
      <c r="N103" s="259">
        <v>0</v>
      </c>
      <c r="O103" s="259">
        <v>0</v>
      </c>
      <c r="P103" s="259">
        <v>0</v>
      </c>
      <c r="Q103" s="259">
        <v>0</v>
      </c>
      <c r="R103" s="259">
        <v>0</v>
      </c>
      <c r="S103" s="259">
        <v>0</v>
      </c>
      <c r="T103" s="259">
        <v>0</v>
      </c>
      <c r="U103" s="258">
        <v>0</v>
      </c>
      <c r="V103" s="258">
        <v>4625</v>
      </c>
    </row>
    <row r="104" spans="1:22">
      <c r="A104" s="253">
        <v>102</v>
      </c>
      <c r="B104" s="254">
        <v>45723</v>
      </c>
      <c r="C104" s="255" t="s">
        <v>1068</v>
      </c>
      <c r="D104" s="256" t="s">
        <v>1157</v>
      </c>
      <c r="E104" s="256">
        <v>13000</v>
      </c>
      <c r="G104" s="255" t="s">
        <v>1052</v>
      </c>
      <c r="H104" s="258">
        <v>375</v>
      </c>
      <c r="I104" s="259"/>
      <c r="J104" s="259">
        <v>0</v>
      </c>
      <c r="K104" s="259">
        <v>0</v>
      </c>
      <c r="L104" s="259">
        <v>0</v>
      </c>
      <c r="M104" s="259">
        <v>0</v>
      </c>
      <c r="N104" s="259">
        <v>0</v>
      </c>
      <c r="O104" s="259">
        <v>0</v>
      </c>
      <c r="P104" s="259">
        <v>0</v>
      </c>
      <c r="Q104" s="259">
        <v>0</v>
      </c>
      <c r="R104" s="259">
        <v>0</v>
      </c>
      <c r="S104" s="259">
        <v>0</v>
      </c>
      <c r="T104" s="259">
        <v>0</v>
      </c>
      <c r="U104" s="258">
        <v>0</v>
      </c>
      <c r="V104" s="258">
        <v>375</v>
      </c>
    </row>
    <row r="105" spans="1:22">
      <c r="A105" s="253">
        <v>103</v>
      </c>
      <c r="B105" s="254">
        <v>45736</v>
      </c>
      <c r="C105" s="255" t="s">
        <v>1158</v>
      </c>
      <c r="D105" s="256" t="s">
        <v>1157</v>
      </c>
      <c r="E105" s="256">
        <v>144</v>
      </c>
      <c r="G105" s="255" t="s">
        <v>1052</v>
      </c>
      <c r="H105" s="258">
        <v>70000</v>
      </c>
      <c r="I105" s="259"/>
      <c r="J105" s="259">
        <v>0</v>
      </c>
      <c r="K105" s="259">
        <v>0</v>
      </c>
      <c r="L105" s="259">
        <v>0</v>
      </c>
      <c r="M105" s="259">
        <v>0</v>
      </c>
      <c r="N105" s="259">
        <v>0</v>
      </c>
      <c r="O105" s="259">
        <v>0</v>
      </c>
      <c r="P105" s="259">
        <v>0</v>
      </c>
      <c r="Q105" s="259">
        <v>0</v>
      </c>
      <c r="R105" s="259">
        <v>0</v>
      </c>
      <c r="S105" s="259">
        <v>0</v>
      </c>
      <c r="T105" s="259">
        <v>0</v>
      </c>
      <c r="U105" s="258">
        <v>70000</v>
      </c>
      <c r="V105" s="258">
        <v>0</v>
      </c>
    </row>
    <row r="106" spans="1:22">
      <c r="A106" s="253">
        <v>104</v>
      </c>
      <c r="B106" s="254">
        <v>45723</v>
      </c>
      <c r="C106" s="255" t="s">
        <v>1073</v>
      </c>
      <c r="D106" s="256" t="s">
        <v>1159</v>
      </c>
      <c r="E106" s="256">
        <v>13051</v>
      </c>
      <c r="F106" s="257">
        <v>2210709</v>
      </c>
      <c r="G106" s="255" t="s">
        <v>151</v>
      </c>
      <c r="H106" s="258">
        <v>2040</v>
      </c>
      <c r="I106" s="259"/>
      <c r="J106" s="259">
        <v>0</v>
      </c>
      <c r="K106" s="259">
        <v>0</v>
      </c>
      <c r="L106" s="259">
        <v>0</v>
      </c>
      <c r="M106" s="259">
        <v>0</v>
      </c>
      <c r="N106" s="259">
        <v>0</v>
      </c>
      <c r="O106" s="259">
        <v>0</v>
      </c>
      <c r="P106" s="259">
        <v>0</v>
      </c>
      <c r="Q106" s="259">
        <v>0</v>
      </c>
      <c r="R106" s="259">
        <v>0</v>
      </c>
      <c r="S106" s="259">
        <v>0</v>
      </c>
      <c r="T106" s="259">
        <v>0</v>
      </c>
      <c r="U106" s="258">
        <v>0</v>
      </c>
      <c r="V106" s="258">
        <v>2040</v>
      </c>
    </row>
    <row r="107" spans="1:22">
      <c r="A107" s="253">
        <v>105</v>
      </c>
      <c r="B107" s="254">
        <v>45723</v>
      </c>
      <c r="C107" s="255" t="s">
        <v>1087</v>
      </c>
      <c r="D107" s="256" t="s">
        <v>1160</v>
      </c>
      <c r="E107" s="256">
        <v>13052</v>
      </c>
      <c r="F107" s="257">
        <v>2821009</v>
      </c>
      <c r="G107" s="255" t="s">
        <v>160</v>
      </c>
      <c r="H107" s="258">
        <v>1000</v>
      </c>
      <c r="I107" s="259"/>
      <c r="J107" s="259">
        <v>0</v>
      </c>
      <c r="K107" s="259">
        <v>0</v>
      </c>
      <c r="L107" s="259">
        <v>0</v>
      </c>
      <c r="M107" s="259">
        <v>0</v>
      </c>
      <c r="N107" s="259">
        <v>0</v>
      </c>
      <c r="O107" s="259">
        <v>0</v>
      </c>
      <c r="P107" s="259">
        <v>0</v>
      </c>
      <c r="Q107" s="259">
        <v>0</v>
      </c>
      <c r="R107" s="259">
        <v>0</v>
      </c>
      <c r="S107" s="259">
        <v>0</v>
      </c>
      <c r="T107" s="259">
        <v>0</v>
      </c>
      <c r="U107" s="258">
        <v>0</v>
      </c>
      <c r="V107" s="258">
        <v>1000</v>
      </c>
    </row>
    <row r="108" spans="1:22">
      <c r="A108" s="253">
        <v>106</v>
      </c>
      <c r="B108" s="254">
        <v>45727</v>
      </c>
      <c r="C108" s="255" t="s">
        <v>1161</v>
      </c>
      <c r="D108" s="256" t="s">
        <v>1162</v>
      </c>
      <c r="E108" s="256">
        <v>13053</v>
      </c>
      <c r="G108" s="255" t="s">
        <v>1052</v>
      </c>
      <c r="H108" s="258">
        <v>5000</v>
      </c>
      <c r="I108" s="259"/>
      <c r="J108" s="259">
        <v>0</v>
      </c>
      <c r="K108" s="259">
        <v>0</v>
      </c>
      <c r="L108" s="259">
        <v>0</v>
      </c>
      <c r="M108" s="259">
        <v>0</v>
      </c>
      <c r="N108" s="259">
        <v>0</v>
      </c>
      <c r="O108" s="259">
        <v>0</v>
      </c>
      <c r="P108" s="259">
        <v>0</v>
      </c>
      <c r="Q108" s="259">
        <v>0</v>
      </c>
      <c r="R108" s="259">
        <v>0</v>
      </c>
      <c r="S108" s="259">
        <v>0</v>
      </c>
      <c r="T108" s="259">
        <v>0</v>
      </c>
      <c r="U108" s="258">
        <v>0</v>
      </c>
      <c r="V108" s="258">
        <v>5000</v>
      </c>
    </row>
    <row r="109" spans="1:22">
      <c r="A109" s="253">
        <v>107</v>
      </c>
      <c r="B109" s="254">
        <v>45730</v>
      </c>
      <c r="C109" s="255" t="s">
        <v>1163</v>
      </c>
      <c r="D109" s="256" t="s">
        <v>1164</v>
      </c>
      <c r="E109" s="256">
        <v>13054</v>
      </c>
      <c r="F109" s="257">
        <v>2821009</v>
      </c>
      <c r="G109" s="255" t="s">
        <v>160</v>
      </c>
      <c r="H109" s="258">
        <v>11360</v>
      </c>
      <c r="I109" s="259"/>
      <c r="J109" s="259">
        <v>0</v>
      </c>
      <c r="K109" s="259">
        <v>0</v>
      </c>
      <c r="L109" s="259">
        <v>0</v>
      </c>
      <c r="M109" s="259">
        <v>0</v>
      </c>
      <c r="N109" s="259">
        <v>0</v>
      </c>
      <c r="O109" s="259">
        <v>0</v>
      </c>
      <c r="P109" s="259">
        <v>0</v>
      </c>
      <c r="Q109" s="259">
        <v>0</v>
      </c>
      <c r="R109" s="259">
        <v>0</v>
      </c>
      <c r="S109" s="259">
        <v>0</v>
      </c>
      <c r="T109" s="259">
        <v>0</v>
      </c>
      <c r="U109" s="258">
        <v>0</v>
      </c>
      <c r="V109" s="258">
        <v>11360</v>
      </c>
    </row>
    <row r="110" spans="1:22">
      <c r="A110" s="253">
        <v>108</v>
      </c>
      <c r="B110" s="254">
        <v>45730</v>
      </c>
      <c r="C110" s="255" t="s">
        <v>1103</v>
      </c>
      <c r="D110" s="256" t="s">
        <v>1165</v>
      </c>
      <c r="E110" s="256">
        <v>13055</v>
      </c>
      <c r="G110" s="255" t="s">
        <v>1052</v>
      </c>
      <c r="H110" s="258">
        <v>6300</v>
      </c>
      <c r="I110" s="259"/>
      <c r="J110" s="259">
        <v>0</v>
      </c>
      <c r="K110" s="259">
        <v>0</v>
      </c>
      <c r="L110" s="259">
        <v>0</v>
      </c>
      <c r="M110" s="259">
        <v>0</v>
      </c>
      <c r="N110" s="259">
        <v>0</v>
      </c>
      <c r="O110" s="259">
        <v>0</v>
      </c>
      <c r="P110" s="259">
        <v>0</v>
      </c>
      <c r="Q110" s="259">
        <v>0</v>
      </c>
      <c r="R110" s="259">
        <v>0</v>
      </c>
      <c r="S110" s="259">
        <v>0</v>
      </c>
      <c r="T110" s="259">
        <v>0</v>
      </c>
      <c r="U110" s="258">
        <v>0</v>
      </c>
      <c r="V110" s="258">
        <v>6300</v>
      </c>
    </row>
    <row r="111" spans="1:22">
      <c r="A111" s="253">
        <v>109</v>
      </c>
      <c r="B111" s="254">
        <v>45730</v>
      </c>
      <c r="C111" s="255" t="s">
        <v>1068</v>
      </c>
      <c r="D111" s="256" t="s">
        <v>1165</v>
      </c>
      <c r="E111" s="256">
        <v>13056</v>
      </c>
      <c r="G111" s="255" t="s">
        <v>1052</v>
      </c>
      <c r="H111" s="258">
        <v>700</v>
      </c>
      <c r="I111" s="259"/>
      <c r="J111" s="259">
        <v>0</v>
      </c>
      <c r="K111" s="259">
        <v>0</v>
      </c>
      <c r="L111" s="259">
        <v>0</v>
      </c>
      <c r="M111" s="259">
        <v>0</v>
      </c>
      <c r="N111" s="259">
        <v>0</v>
      </c>
      <c r="O111" s="259">
        <v>0</v>
      </c>
      <c r="P111" s="259">
        <v>0</v>
      </c>
      <c r="Q111" s="259">
        <v>0</v>
      </c>
      <c r="R111" s="259">
        <v>0</v>
      </c>
      <c r="S111" s="259">
        <v>0</v>
      </c>
      <c r="T111" s="259">
        <v>0</v>
      </c>
      <c r="U111" s="258">
        <v>0</v>
      </c>
      <c r="V111" s="258">
        <v>700</v>
      </c>
    </row>
    <row r="112" spans="1:22">
      <c r="A112" s="253">
        <v>110</v>
      </c>
      <c r="B112" s="254">
        <v>45730</v>
      </c>
      <c r="C112" s="255" t="s">
        <v>1166</v>
      </c>
      <c r="D112" s="256" t="s">
        <v>1167</v>
      </c>
      <c r="E112" s="256">
        <v>13057</v>
      </c>
      <c r="F112" s="257">
        <v>2821017</v>
      </c>
      <c r="G112" s="255" t="s">
        <v>1021</v>
      </c>
      <c r="H112" s="258">
        <v>9200</v>
      </c>
      <c r="I112" s="259"/>
      <c r="J112" s="259">
        <v>0</v>
      </c>
      <c r="K112" s="259">
        <v>0</v>
      </c>
      <c r="L112" s="259">
        <v>0</v>
      </c>
      <c r="M112" s="259">
        <v>0</v>
      </c>
      <c r="N112" s="259">
        <v>0</v>
      </c>
      <c r="O112" s="259">
        <v>0</v>
      </c>
      <c r="P112" s="259">
        <v>0</v>
      </c>
      <c r="Q112" s="259">
        <v>0</v>
      </c>
      <c r="R112" s="259">
        <v>0</v>
      </c>
      <c r="S112" s="259">
        <v>0</v>
      </c>
      <c r="T112" s="259">
        <v>0</v>
      </c>
      <c r="U112" s="258">
        <v>0</v>
      </c>
      <c r="V112" s="258">
        <v>9200</v>
      </c>
    </row>
    <row r="113" spans="1:22">
      <c r="A113" s="253">
        <v>111</v>
      </c>
      <c r="B113" s="254">
        <v>45730</v>
      </c>
      <c r="C113" s="255" t="s">
        <v>1134</v>
      </c>
      <c r="D113" s="256" t="s">
        <v>1168</v>
      </c>
      <c r="E113" s="256">
        <v>13058</v>
      </c>
      <c r="F113" s="257">
        <v>2210205</v>
      </c>
      <c r="G113" s="255" t="s">
        <v>200</v>
      </c>
      <c r="H113" s="258">
        <v>5000</v>
      </c>
      <c r="I113" s="259"/>
      <c r="J113" s="259">
        <v>0</v>
      </c>
      <c r="K113" s="259">
        <v>0</v>
      </c>
      <c r="L113" s="259">
        <v>0</v>
      </c>
      <c r="M113" s="259">
        <v>0</v>
      </c>
      <c r="N113" s="259">
        <v>0</v>
      </c>
      <c r="O113" s="259">
        <v>0</v>
      </c>
      <c r="P113" s="259">
        <v>0</v>
      </c>
      <c r="Q113" s="259">
        <v>0</v>
      </c>
      <c r="R113" s="259">
        <v>0</v>
      </c>
      <c r="S113" s="259">
        <v>0</v>
      </c>
      <c r="T113" s="259">
        <v>0</v>
      </c>
      <c r="U113" s="258">
        <v>0</v>
      </c>
      <c r="V113" s="258">
        <v>5000</v>
      </c>
    </row>
    <row r="114" spans="1:22">
      <c r="A114" s="253">
        <v>112</v>
      </c>
      <c r="B114" s="254">
        <v>45730</v>
      </c>
      <c r="C114" s="255" t="s">
        <v>1166</v>
      </c>
      <c r="D114" s="256" t="s">
        <v>1169</v>
      </c>
      <c r="E114" s="256">
        <v>13059</v>
      </c>
      <c r="F114" s="257">
        <v>2821017</v>
      </c>
      <c r="G114" s="255" t="s">
        <v>1021</v>
      </c>
      <c r="H114" s="258">
        <v>6420</v>
      </c>
      <c r="I114" s="259"/>
      <c r="J114" s="259">
        <v>0</v>
      </c>
      <c r="K114" s="259">
        <v>0</v>
      </c>
      <c r="L114" s="259">
        <v>0</v>
      </c>
      <c r="M114" s="259">
        <v>0</v>
      </c>
      <c r="N114" s="259">
        <v>0</v>
      </c>
      <c r="O114" s="259">
        <v>0</v>
      </c>
      <c r="P114" s="259">
        <v>0</v>
      </c>
      <c r="Q114" s="259">
        <v>0</v>
      </c>
      <c r="R114" s="259">
        <v>0</v>
      </c>
      <c r="S114" s="259">
        <v>0</v>
      </c>
      <c r="T114" s="259">
        <v>0</v>
      </c>
      <c r="U114" s="258">
        <v>0</v>
      </c>
      <c r="V114" s="258">
        <v>6420</v>
      </c>
    </row>
    <row r="115" spans="1:22">
      <c r="A115" s="253">
        <v>113</v>
      </c>
      <c r="B115" s="254">
        <v>45734</v>
      </c>
      <c r="C115" s="255" t="s">
        <v>1073</v>
      </c>
      <c r="D115" s="256" t="s">
        <v>1170</v>
      </c>
      <c r="E115" s="256">
        <v>13060</v>
      </c>
      <c r="G115" s="255" t="s">
        <v>1075</v>
      </c>
      <c r="H115" s="258">
        <v>72750</v>
      </c>
      <c r="I115" s="259"/>
      <c r="J115" s="259">
        <v>0</v>
      </c>
      <c r="K115" s="259">
        <v>0</v>
      </c>
      <c r="L115" s="259">
        <v>0</v>
      </c>
      <c r="M115" s="259">
        <v>0</v>
      </c>
      <c r="N115" s="259">
        <v>0</v>
      </c>
      <c r="O115" s="259">
        <v>0</v>
      </c>
      <c r="P115" s="259">
        <v>0</v>
      </c>
      <c r="Q115" s="259">
        <v>0</v>
      </c>
      <c r="R115" s="259">
        <v>0</v>
      </c>
      <c r="S115" s="259">
        <v>0</v>
      </c>
      <c r="T115" s="259">
        <v>0</v>
      </c>
      <c r="U115" s="258">
        <v>0</v>
      </c>
      <c r="V115" s="258">
        <v>72750</v>
      </c>
    </row>
    <row r="116" spans="1:22">
      <c r="A116" s="253">
        <v>114</v>
      </c>
      <c r="B116" s="254">
        <v>45734</v>
      </c>
      <c r="C116" s="255" t="s">
        <v>1073</v>
      </c>
      <c r="D116" s="256" t="s">
        <v>1171</v>
      </c>
      <c r="E116" s="256">
        <v>13061</v>
      </c>
      <c r="G116" s="255" t="s">
        <v>1075</v>
      </c>
      <c r="H116" s="258">
        <v>75660</v>
      </c>
      <c r="I116" s="259"/>
      <c r="J116" s="259">
        <v>0</v>
      </c>
      <c r="K116" s="259">
        <v>0</v>
      </c>
      <c r="L116" s="259">
        <v>0</v>
      </c>
      <c r="M116" s="259">
        <v>0</v>
      </c>
      <c r="N116" s="259">
        <v>0</v>
      </c>
      <c r="O116" s="259">
        <v>0</v>
      </c>
      <c r="P116" s="259">
        <v>0</v>
      </c>
      <c r="Q116" s="259">
        <v>0</v>
      </c>
      <c r="R116" s="259">
        <v>0</v>
      </c>
      <c r="S116" s="259">
        <v>0</v>
      </c>
      <c r="T116" s="259">
        <v>0</v>
      </c>
      <c r="U116" s="258">
        <v>0</v>
      </c>
      <c r="V116" s="258">
        <v>75660</v>
      </c>
    </row>
    <row r="117" spans="1:22">
      <c r="A117" s="253">
        <v>115</v>
      </c>
      <c r="B117" s="254">
        <v>45734</v>
      </c>
      <c r="C117" s="255" t="s">
        <v>1172</v>
      </c>
      <c r="D117" s="256" t="s">
        <v>1173</v>
      </c>
      <c r="E117" s="256">
        <v>13062</v>
      </c>
      <c r="F117" s="257">
        <v>2210122</v>
      </c>
      <c r="G117" s="255" t="s">
        <v>950</v>
      </c>
      <c r="H117" s="258">
        <v>24150</v>
      </c>
      <c r="I117" s="259"/>
      <c r="J117" s="259">
        <v>0</v>
      </c>
      <c r="K117" s="259">
        <v>0</v>
      </c>
      <c r="L117" s="259">
        <v>0</v>
      </c>
      <c r="M117" s="259">
        <v>0</v>
      </c>
      <c r="N117" s="259">
        <v>0</v>
      </c>
      <c r="O117" s="259">
        <v>0</v>
      </c>
      <c r="P117" s="259">
        <v>0</v>
      </c>
      <c r="Q117" s="259">
        <v>0</v>
      </c>
      <c r="R117" s="259">
        <v>0</v>
      </c>
      <c r="S117" s="259">
        <v>0</v>
      </c>
      <c r="T117" s="259">
        <v>0</v>
      </c>
      <c r="U117" s="258">
        <v>0</v>
      </c>
      <c r="V117" s="258">
        <v>24150</v>
      </c>
    </row>
    <row r="118" spans="1:22">
      <c r="A118" s="253">
        <v>116</v>
      </c>
      <c r="B118" s="254">
        <v>45734</v>
      </c>
      <c r="C118" s="255" t="s">
        <v>1084</v>
      </c>
      <c r="D118" s="256" t="s">
        <v>1173</v>
      </c>
      <c r="E118" s="256">
        <v>13063</v>
      </c>
      <c r="F118" s="257">
        <v>2210122</v>
      </c>
      <c r="G118" s="255" t="s">
        <v>950</v>
      </c>
      <c r="H118" s="258">
        <v>750</v>
      </c>
      <c r="I118" s="259"/>
      <c r="J118" s="259">
        <v>0</v>
      </c>
      <c r="K118" s="259">
        <v>0</v>
      </c>
      <c r="L118" s="259">
        <v>0</v>
      </c>
      <c r="M118" s="259">
        <v>0</v>
      </c>
      <c r="N118" s="259">
        <v>0</v>
      </c>
      <c r="O118" s="259">
        <v>0</v>
      </c>
      <c r="P118" s="259">
        <v>0</v>
      </c>
      <c r="Q118" s="259">
        <v>0</v>
      </c>
      <c r="R118" s="259">
        <v>0</v>
      </c>
      <c r="S118" s="259">
        <v>0</v>
      </c>
      <c r="T118" s="259">
        <v>0</v>
      </c>
      <c r="U118" s="258">
        <v>0</v>
      </c>
      <c r="V118" s="258">
        <v>750</v>
      </c>
    </row>
    <row r="119" spans="1:22">
      <c r="A119" s="253">
        <v>117</v>
      </c>
      <c r="B119" s="254">
        <v>45737</v>
      </c>
      <c r="C119" s="255" t="s">
        <v>1166</v>
      </c>
      <c r="D119" s="256" t="s">
        <v>1174</v>
      </c>
      <c r="E119" s="256">
        <v>13064</v>
      </c>
      <c r="F119" s="257">
        <v>2821017</v>
      </c>
      <c r="G119" s="255" t="s">
        <v>1021</v>
      </c>
      <c r="H119" s="258">
        <v>8000</v>
      </c>
      <c r="I119" s="259"/>
      <c r="J119" s="259">
        <v>0</v>
      </c>
      <c r="K119" s="259">
        <v>0</v>
      </c>
      <c r="L119" s="259">
        <v>0</v>
      </c>
      <c r="M119" s="259">
        <v>0</v>
      </c>
      <c r="N119" s="259">
        <v>0</v>
      </c>
      <c r="O119" s="259">
        <v>0</v>
      </c>
      <c r="P119" s="259">
        <v>0</v>
      </c>
      <c r="Q119" s="259">
        <v>0</v>
      </c>
      <c r="R119" s="259">
        <v>0</v>
      </c>
      <c r="S119" s="259">
        <v>0</v>
      </c>
      <c r="T119" s="259">
        <v>0</v>
      </c>
      <c r="U119" s="258">
        <v>0</v>
      </c>
      <c r="V119" s="258">
        <v>8000</v>
      </c>
    </row>
    <row r="120" spans="1:22">
      <c r="A120" s="253">
        <v>118</v>
      </c>
      <c r="B120" s="254">
        <v>45737</v>
      </c>
      <c r="C120" s="255" t="s">
        <v>1175</v>
      </c>
      <c r="D120" s="256" t="s">
        <v>1176</v>
      </c>
      <c r="E120" s="256">
        <v>13065</v>
      </c>
      <c r="F120" s="257">
        <v>2821009</v>
      </c>
      <c r="G120" s="255" t="s">
        <v>160</v>
      </c>
      <c r="H120" s="258">
        <v>7000</v>
      </c>
      <c r="I120" s="259"/>
      <c r="J120" s="259">
        <v>0</v>
      </c>
      <c r="K120" s="259">
        <v>0</v>
      </c>
      <c r="L120" s="259">
        <v>0</v>
      </c>
      <c r="M120" s="259">
        <v>0</v>
      </c>
      <c r="N120" s="259">
        <v>0</v>
      </c>
      <c r="O120" s="259">
        <v>0</v>
      </c>
      <c r="P120" s="259">
        <v>0</v>
      </c>
      <c r="Q120" s="259">
        <v>0</v>
      </c>
      <c r="R120" s="259">
        <v>0</v>
      </c>
      <c r="S120" s="259">
        <v>0</v>
      </c>
      <c r="T120" s="259">
        <v>0</v>
      </c>
      <c r="U120" s="258">
        <v>0</v>
      </c>
      <c r="V120" s="258">
        <v>7000</v>
      </c>
    </row>
    <row r="121" spans="1:22">
      <c r="A121" s="253">
        <v>119</v>
      </c>
      <c r="B121" s="254">
        <v>45737</v>
      </c>
      <c r="C121" s="255" t="s">
        <v>1177</v>
      </c>
      <c r="D121" s="256" t="s">
        <v>1178</v>
      </c>
      <c r="E121" s="256">
        <v>13066</v>
      </c>
      <c r="F121" s="257">
        <v>2821009</v>
      </c>
      <c r="G121" s="255" t="s">
        <v>160</v>
      </c>
      <c r="H121" s="258">
        <v>5000</v>
      </c>
      <c r="I121" s="259"/>
      <c r="J121" s="259">
        <v>0</v>
      </c>
      <c r="K121" s="259">
        <v>0</v>
      </c>
      <c r="L121" s="259">
        <v>0</v>
      </c>
      <c r="M121" s="259">
        <v>0</v>
      </c>
      <c r="N121" s="259">
        <v>0</v>
      </c>
      <c r="O121" s="259">
        <v>0</v>
      </c>
      <c r="P121" s="259">
        <v>0</v>
      </c>
      <c r="Q121" s="259">
        <v>0</v>
      </c>
      <c r="R121" s="259">
        <v>0</v>
      </c>
      <c r="S121" s="259">
        <v>0</v>
      </c>
      <c r="T121" s="259">
        <v>0</v>
      </c>
      <c r="U121" s="258">
        <v>0</v>
      </c>
      <c r="V121" s="258">
        <v>5000</v>
      </c>
    </row>
    <row r="122" spans="1:22">
      <c r="A122" s="253">
        <v>120</v>
      </c>
      <c r="B122" s="254">
        <v>45737</v>
      </c>
      <c r="C122" s="255" t="s">
        <v>1179</v>
      </c>
      <c r="D122" s="256" t="s">
        <v>1180</v>
      </c>
      <c r="E122" s="256">
        <v>13067</v>
      </c>
      <c r="F122" s="257">
        <v>2210709</v>
      </c>
      <c r="G122" s="255" t="s">
        <v>151</v>
      </c>
      <c r="H122" s="258">
        <v>5664.96</v>
      </c>
      <c r="I122" s="259"/>
      <c r="J122" s="259">
        <v>0</v>
      </c>
      <c r="K122" s="259">
        <v>0</v>
      </c>
      <c r="L122" s="259">
        <v>0</v>
      </c>
      <c r="M122" s="259">
        <v>0</v>
      </c>
      <c r="N122" s="259">
        <v>0</v>
      </c>
      <c r="O122" s="259">
        <v>0</v>
      </c>
      <c r="P122" s="259">
        <v>0</v>
      </c>
      <c r="Q122" s="259">
        <v>0</v>
      </c>
      <c r="R122" s="259">
        <v>0</v>
      </c>
      <c r="S122" s="259">
        <v>0</v>
      </c>
      <c r="T122" s="259">
        <v>0</v>
      </c>
      <c r="U122" s="258">
        <v>0</v>
      </c>
      <c r="V122" s="258">
        <v>5664.96</v>
      </c>
    </row>
    <row r="123" spans="1:22">
      <c r="A123" s="253">
        <v>121</v>
      </c>
      <c r="B123" s="254">
        <v>45737</v>
      </c>
      <c r="C123" s="255" t="s">
        <v>1068</v>
      </c>
      <c r="D123" s="256" t="s">
        <v>1180</v>
      </c>
      <c r="E123" s="256">
        <v>13068</v>
      </c>
      <c r="F123" s="257">
        <v>2210709</v>
      </c>
      <c r="G123" s="255" t="s">
        <v>151</v>
      </c>
      <c r="H123" s="258">
        <v>422.22</v>
      </c>
      <c r="I123" s="259"/>
      <c r="J123" s="259">
        <v>0</v>
      </c>
      <c r="K123" s="259">
        <v>0</v>
      </c>
      <c r="L123" s="259">
        <v>0</v>
      </c>
      <c r="M123" s="259">
        <v>0</v>
      </c>
      <c r="N123" s="259">
        <v>0</v>
      </c>
      <c r="O123" s="259">
        <v>0</v>
      </c>
      <c r="P123" s="259">
        <v>0</v>
      </c>
      <c r="Q123" s="259">
        <v>0</v>
      </c>
      <c r="R123" s="259">
        <v>0</v>
      </c>
      <c r="S123" s="259">
        <v>0</v>
      </c>
      <c r="T123" s="259">
        <v>0</v>
      </c>
      <c r="U123" s="258">
        <v>0</v>
      </c>
      <c r="V123" s="258">
        <v>422.22</v>
      </c>
    </row>
    <row r="124" spans="1:22">
      <c r="A124" s="253">
        <v>122</v>
      </c>
      <c r="B124" s="254">
        <v>45742</v>
      </c>
      <c r="C124" s="255" t="s">
        <v>1166</v>
      </c>
      <c r="D124" s="256" t="s">
        <v>1181</v>
      </c>
      <c r="E124" s="256">
        <v>13069</v>
      </c>
      <c r="F124" s="257">
        <v>2821017</v>
      </c>
      <c r="G124" s="255" t="s">
        <v>1021</v>
      </c>
      <c r="H124" s="258">
        <v>10000</v>
      </c>
      <c r="I124" s="259"/>
      <c r="J124" s="259">
        <v>0</v>
      </c>
      <c r="K124" s="259">
        <v>0</v>
      </c>
      <c r="L124" s="259">
        <v>0</v>
      </c>
      <c r="M124" s="259">
        <v>0</v>
      </c>
      <c r="N124" s="259">
        <v>0</v>
      </c>
      <c r="O124" s="259">
        <v>0</v>
      </c>
      <c r="P124" s="259">
        <v>0</v>
      </c>
      <c r="Q124" s="259">
        <v>0</v>
      </c>
      <c r="R124" s="259">
        <v>0</v>
      </c>
      <c r="S124" s="259">
        <v>0</v>
      </c>
      <c r="T124" s="259">
        <v>0</v>
      </c>
      <c r="U124" s="258">
        <v>0</v>
      </c>
      <c r="V124" s="258">
        <v>10000</v>
      </c>
    </row>
    <row r="125" spans="1:22">
      <c r="A125" s="253">
        <v>123</v>
      </c>
      <c r="B125" s="254">
        <v>45742</v>
      </c>
      <c r="C125" s="255" t="s">
        <v>1182</v>
      </c>
      <c r="D125" s="256" t="s">
        <v>1183</v>
      </c>
      <c r="E125" s="256">
        <v>13070</v>
      </c>
      <c r="F125" s="257">
        <v>2210801</v>
      </c>
      <c r="G125" s="255" t="s">
        <v>981</v>
      </c>
      <c r="H125" s="258">
        <v>20000</v>
      </c>
      <c r="I125" s="259"/>
      <c r="J125" s="259">
        <v>0</v>
      </c>
      <c r="K125" s="259">
        <v>0</v>
      </c>
      <c r="L125" s="259">
        <v>0</v>
      </c>
      <c r="M125" s="259">
        <v>0</v>
      </c>
      <c r="N125" s="259">
        <v>0</v>
      </c>
      <c r="O125" s="259">
        <v>0</v>
      </c>
      <c r="P125" s="259">
        <v>0</v>
      </c>
      <c r="Q125" s="259">
        <v>0</v>
      </c>
      <c r="R125" s="259">
        <v>0</v>
      </c>
      <c r="S125" s="259">
        <v>0</v>
      </c>
      <c r="T125" s="259">
        <v>0</v>
      </c>
      <c r="U125" s="258">
        <v>0</v>
      </c>
      <c r="V125" s="258">
        <v>20000</v>
      </c>
    </row>
    <row r="126" spans="1:22">
      <c r="A126" s="253">
        <v>124</v>
      </c>
      <c r="B126" s="254">
        <v>45743</v>
      </c>
      <c r="C126" s="255" t="s">
        <v>1179</v>
      </c>
      <c r="D126" s="256" t="s">
        <v>1184</v>
      </c>
      <c r="E126" s="256">
        <v>13071</v>
      </c>
      <c r="F126" s="257">
        <v>2210709</v>
      </c>
      <c r="G126" s="255" t="s">
        <v>151</v>
      </c>
      <c r="H126" s="258">
        <v>6478.96</v>
      </c>
      <c r="I126" s="259"/>
      <c r="J126" s="259">
        <v>0</v>
      </c>
      <c r="K126" s="259">
        <v>0</v>
      </c>
      <c r="L126" s="259">
        <v>0</v>
      </c>
      <c r="M126" s="259">
        <v>0</v>
      </c>
      <c r="N126" s="259">
        <v>0</v>
      </c>
      <c r="O126" s="259">
        <v>0</v>
      </c>
      <c r="P126" s="259">
        <v>0</v>
      </c>
      <c r="Q126" s="259">
        <v>0</v>
      </c>
      <c r="R126" s="259">
        <v>0</v>
      </c>
      <c r="S126" s="259">
        <v>0</v>
      </c>
      <c r="T126" s="259">
        <v>0</v>
      </c>
      <c r="U126" s="258">
        <v>0</v>
      </c>
      <c r="V126" s="258">
        <v>6478.96</v>
      </c>
    </row>
    <row r="127" spans="1:22">
      <c r="A127" s="253">
        <v>125</v>
      </c>
      <c r="B127" s="254">
        <v>45743</v>
      </c>
      <c r="C127" s="255" t="s">
        <v>1068</v>
      </c>
      <c r="D127" s="256" t="s">
        <v>1184</v>
      </c>
      <c r="E127" s="256">
        <v>13072</v>
      </c>
      <c r="F127" s="257">
        <v>2210709</v>
      </c>
      <c r="G127" s="255" t="s">
        <v>151</v>
      </c>
      <c r="H127" s="258">
        <v>465.44</v>
      </c>
      <c r="I127" s="259"/>
      <c r="J127" s="259">
        <v>0</v>
      </c>
      <c r="K127" s="259">
        <v>0</v>
      </c>
      <c r="L127" s="259">
        <v>0</v>
      </c>
      <c r="M127" s="259">
        <v>0</v>
      </c>
      <c r="N127" s="259">
        <v>0</v>
      </c>
      <c r="O127" s="259">
        <v>0</v>
      </c>
      <c r="P127" s="259">
        <v>0</v>
      </c>
      <c r="Q127" s="259">
        <v>0</v>
      </c>
      <c r="R127" s="259">
        <v>0</v>
      </c>
      <c r="S127" s="259">
        <v>0</v>
      </c>
      <c r="T127" s="259">
        <v>0</v>
      </c>
      <c r="U127" s="258">
        <v>0</v>
      </c>
      <c r="V127" s="258">
        <v>465.44</v>
      </c>
    </row>
    <row r="128" spans="1:23">
      <c r="A128" s="253">
        <v>126</v>
      </c>
      <c r="B128" s="254">
        <v>45744</v>
      </c>
      <c r="C128" s="255" t="s">
        <v>1166</v>
      </c>
      <c r="D128" s="256" t="s">
        <v>1185</v>
      </c>
      <c r="E128" s="256">
        <v>13073</v>
      </c>
      <c r="F128" s="257">
        <v>2821017</v>
      </c>
      <c r="G128" s="255" t="s">
        <v>1021</v>
      </c>
      <c r="H128" s="258">
        <v>54800</v>
      </c>
      <c r="I128" s="259"/>
      <c r="J128" s="259">
        <v>0</v>
      </c>
      <c r="K128" s="259">
        <v>0</v>
      </c>
      <c r="L128" s="259">
        <v>0</v>
      </c>
      <c r="M128" s="259">
        <v>0</v>
      </c>
      <c r="N128" s="259">
        <v>0</v>
      </c>
      <c r="O128" s="259">
        <v>0</v>
      </c>
      <c r="P128" s="259">
        <v>0</v>
      </c>
      <c r="Q128" s="259">
        <v>0</v>
      </c>
      <c r="R128" s="259">
        <v>0</v>
      </c>
      <c r="S128" s="259">
        <v>0</v>
      </c>
      <c r="T128" s="259">
        <v>0</v>
      </c>
      <c r="U128" s="258">
        <v>0</v>
      </c>
      <c r="V128" s="258">
        <v>54800</v>
      </c>
      <c r="W128" s="279">
        <v>456918.98</v>
      </c>
    </row>
    <row r="129" spans="1:23">
      <c r="A129" s="253">
        <v>127</v>
      </c>
      <c r="B129" s="254">
        <v>45751</v>
      </c>
      <c r="C129" s="255" t="s">
        <v>1073</v>
      </c>
      <c r="D129" s="256" t="s">
        <v>1186</v>
      </c>
      <c r="E129" s="256">
        <v>13074</v>
      </c>
      <c r="F129" s="257">
        <v>2210709</v>
      </c>
      <c r="G129" s="255" t="s">
        <v>151</v>
      </c>
      <c r="H129" s="258">
        <v>106700</v>
      </c>
      <c r="I129" s="259"/>
      <c r="J129" s="259">
        <v>0</v>
      </c>
      <c r="K129" s="259">
        <v>0</v>
      </c>
      <c r="L129" s="259">
        <v>0</v>
      </c>
      <c r="M129" s="259">
        <v>0</v>
      </c>
      <c r="N129" s="259">
        <v>0</v>
      </c>
      <c r="O129" s="259">
        <v>0</v>
      </c>
      <c r="P129" s="259">
        <v>0</v>
      </c>
      <c r="Q129" s="259">
        <v>0</v>
      </c>
      <c r="R129" s="259">
        <v>0</v>
      </c>
      <c r="S129" s="259">
        <v>0</v>
      </c>
      <c r="T129" s="259">
        <v>0</v>
      </c>
      <c r="U129" s="258">
        <v>0</v>
      </c>
      <c r="V129" s="258">
        <v>106700</v>
      </c>
      <c r="W129" s="279">
        <v>0</v>
      </c>
    </row>
    <row r="130" spans="1:22">
      <c r="A130" s="253">
        <v>128</v>
      </c>
      <c r="B130" s="254">
        <v>45755</v>
      </c>
      <c r="C130" s="255" t="s">
        <v>1187</v>
      </c>
      <c r="D130" s="256" t="s">
        <v>1186</v>
      </c>
      <c r="E130" s="256">
        <v>145</v>
      </c>
      <c r="F130" s="257">
        <v>2210801</v>
      </c>
      <c r="G130" s="255" t="s">
        <v>981</v>
      </c>
      <c r="H130" s="258">
        <v>47975</v>
      </c>
      <c r="I130" s="259"/>
      <c r="J130" s="259">
        <v>0</v>
      </c>
      <c r="K130" s="259">
        <v>0</v>
      </c>
      <c r="L130" s="259">
        <v>0</v>
      </c>
      <c r="M130" s="259">
        <v>0</v>
      </c>
      <c r="N130" s="259">
        <v>0</v>
      </c>
      <c r="O130" s="259">
        <v>0</v>
      </c>
      <c r="P130" s="259">
        <v>0</v>
      </c>
      <c r="Q130" s="259">
        <v>0</v>
      </c>
      <c r="R130" s="259">
        <v>0</v>
      </c>
      <c r="S130" s="259">
        <v>0</v>
      </c>
      <c r="T130" s="259">
        <v>0</v>
      </c>
      <c r="U130" s="258">
        <v>47975</v>
      </c>
      <c r="V130" s="258">
        <v>0</v>
      </c>
    </row>
    <row r="131" spans="1:22">
      <c r="A131" s="253">
        <v>129</v>
      </c>
      <c r="B131" s="254">
        <v>45755</v>
      </c>
      <c r="C131" s="255" t="s">
        <v>1068</v>
      </c>
      <c r="D131" s="256" t="s">
        <v>1186</v>
      </c>
      <c r="E131" s="256">
        <v>146</v>
      </c>
      <c r="F131" s="257">
        <v>2210801</v>
      </c>
      <c r="G131" s="255" t="s">
        <v>981</v>
      </c>
      <c r="H131" s="258">
        <v>4797.58</v>
      </c>
      <c r="I131" s="259"/>
      <c r="J131" s="259">
        <v>0</v>
      </c>
      <c r="K131" s="259">
        <v>0</v>
      </c>
      <c r="L131" s="259">
        <v>0</v>
      </c>
      <c r="M131" s="259">
        <v>0</v>
      </c>
      <c r="N131" s="259">
        <v>0</v>
      </c>
      <c r="O131" s="259">
        <v>0</v>
      </c>
      <c r="P131" s="259">
        <v>0</v>
      </c>
      <c r="Q131" s="259">
        <v>0</v>
      </c>
      <c r="R131" s="259">
        <v>0</v>
      </c>
      <c r="S131" s="259">
        <v>0</v>
      </c>
      <c r="T131" s="259">
        <v>0</v>
      </c>
      <c r="U131" s="258">
        <v>4797.58</v>
      </c>
      <c r="V131" s="258">
        <v>0</v>
      </c>
    </row>
    <row r="132" spans="1:22">
      <c r="A132" s="253">
        <v>130</v>
      </c>
      <c r="B132" s="254">
        <v>45755</v>
      </c>
      <c r="C132" s="255" t="s">
        <v>1188</v>
      </c>
      <c r="D132" s="256" t="s">
        <v>1189</v>
      </c>
      <c r="E132" s="256">
        <v>13075</v>
      </c>
      <c r="F132" s="257">
        <v>2210801</v>
      </c>
      <c r="G132" s="255" t="s">
        <v>981</v>
      </c>
      <c r="H132" s="258">
        <v>34948.8</v>
      </c>
      <c r="I132" s="259"/>
      <c r="J132" s="259">
        <v>0</v>
      </c>
      <c r="K132" s="259">
        <v>0</v>
      </c>
      <c r="L132" s="259">
        <v>0</v>
      </c>
      <c r="M132" s="259">
        <v>0</v>
      </c>
      <c r="N132" s="259">
        <v>0</v>
      </c>
      <c r="O132" s="259">
        <v>0</v>
      </c>
      <c r="P132" s="259">
        <v>0</v>
      </c>
      <c r="Q132" s="259">
        <v>0</v>
      </c>
      <c r="R132" s="259">
        <v>0</v>
      </c>
      <c r="S132" s="259">
        <v>0</v>
      </c>
      <c r="T132" s="259">
        <v>0</v>
      </c>
      <c r="U132" s="258">
        <v>0</v>
      </c>
      <c r="V132" s="258">
        <v>34948.8</v>
      </c>
    </row>
    <row r="133" spans="1:22">
      <c r="A133" s="253">
        <v>131</v>
      </c>
      <c r="B133" s="254">
        <v>45764</v>
      </c>
      <c r="C133" s="255" t="s">
        <v>1166</v>
      </c>
      <c r="D133" s="256" t="s">
        <v>1189</v>
      </c>
      <c r="E133" s="256">
        <v>147</v>
      </c>
      <c r="F133" s="257">
        <v>2210205</v>
      </c>
      <c r="G133" s="255" t="s">
        <v>200</v>
      </c>
      <c r="H133" s="258">
        <v>34000</v>
      </c>
      <c r="I133" s="259"/>
      <c r="J133" s="259">
        <v>0</v>
      </c>
      <c r="K133" s="259">
        <v>0</v>
      </c>
      <c r="L133" s="259">
        <v>0</v>
      </c>
      <c r="M133" s="259">
        <v>0</v>
      </c>
      <c r="N133" s="259">
        <v>0</v>
      </c>
      <c r="O133" s="259">
        <v>0</v>
      </c>
      <c r="P133" s="259">
        <v>0</v>
      </c>
      <c r="Q133" s="259">
        <v>0</v>
      </c>
      <c r="R133" s="259">
        <v>0</v>
      </c>
      <c r="S133" s="259">
        <v>0</v>
      </c>
      <c r="T133" s="259">
        <v>0</v>
      </c>
      <c r="U133" s="258">
        <v>34000</v>
      </c>
      <c r="V133" s="258">
        <v>0</v>
      </c>
    </row>
    <row r="134" spans="1:22">
      <c r="A134" s="253">
        <v>132</v>
      </c>
      <c r="B134" s="254">
        <v>45755</v>
      </c>
      <c r="C134" s="255" t="s">
        <v>1073</v>
      </c>
      <c r="D134" s="256" t="s">
        <v>1190</v>
      </c>
      <c r="E134" s="256">
        <v>13077</v>
      </c>
      <c r="F134" s="257">
        <v>2210709</v>
      </c>
      <c r="G134" s="255" t="s">
        <v>151</v>
      </c>
      <c r="H134" s="258">
        <v>3180</v>
      </c>
      <c r="I134" s="259"/>
      <c r="J134" s="259">
        <v>0</v>
      </c>
      <c r="K134" s="259">
        <v>0</v>
      </c>
      <c r="L134" s="259">
        <v>0</v>
      </c>
      <c r="M134" s="259">
        <v>0</v>
      </c>
      <c r="N134" s="259">
        <v>0</v>
      </c>
      <c r="O134" s="259">
        <v>0</v>
      </c>
      <c r="P134" s="259">
        <v>0</v>
      </c>
      <c r="Q134" s="259">
        <v>0</v>
      </c>
      <c r="R134" s="259">
        <v>0</v>
      </c>
      <c r="S134" s="259">
        <v>0</v>
      </c>
      <c r="T134" s="259">
        <v>0</v>
      </c>
      <c r="U134" s="258">
        <v>0</v>
      </c>
      <c r="V134" s="258">
        <v>3180</v>
      </c>
    </row>
    <row r="135" spans="1:22">
      <c r="A135" s="253">
        <v>133</v>
      </c>
      <c r="B135" s="254">
        <v>45755</v>
      </c>
      <c r="C135" s="255" t="s">
        <v>1188</v>
      </c>
      <c r="D135" s="256" t="s">
        <v>1191</v>
      </c>
      <c r="E135" s="256">
        <v>13078</v>
      </c>
      <c r="F135" s="257">
        <v>2210801</v>
      </c>
      <c r="G135" s="255" t="s">
        <v>981</v>
      </c>
      <c r="H135" s="258">
        <v>9100</v>
      </c>
      <c r="I135" s="259"/>
      <c r="J135" s="259">
        <v>0</v>
      </c>
      <c r="K135" s="259">
        <v>0</v>
      </c>
      <c r="L135" s="259">
        <v>0</v>
      </c>
      <c r="M135" s="259">
        <v>0</v>
      </c>
      <c r="N135" s="259">
        <v>0</v>
      </c>
      <c r="O135" s="259">
        <v>0</v>
      </c>
      <c r="P135" s="259">
        <v>0</v>
      </c>
      <c r="Q135" s="259">
        <v>0</v>
      </c>
      <c r="R135" s="259">
        <v>0</v>
      </c>
      <c r="S135" s="259">
        <v>0</v>
      </c>
      <c r="T135" s="259">
        <v>0</v>
      </c>
      <c r="U135" s="258">
        <v>0</v>
      </c>
      <c r="V135" s="258">
        <v>9100</v>
      </c>
    </row>
    <row r="136" spans="1:22">
      <c r="A136" s="253">
        <v>134</v>
      </c>
      <c r="B136" s="254">
        <v>45755</v>
      </c>
      <c r="C136" s="255" t="s">
        <v>1188</v>
      </c>
      <c r="D136" s="256" t="s">
        <v>1191</v>
      </c>
      <c r="E136" s="256">
        <v>13081</v>
      </c>
      <c r="F136" s="257">
        <v>2210801</v>
      </c>
      <c r="G136" s="255" t="s">
        <v>981</v>
      </c>
      <c r="H136" s="258">
        <v>12000</v>
      </c>
      <c r="I136" s="259"/>
      <c r="J136" s="259">
        <v>0</v>
      </c>
      <c r="K136" s="259">
        <v>0</v>
      </c>
      <c r="L136" s="259">
        <v>0</v>
      </c>
      <c r="M136" s="259">
        <v>0</v>
      </c>
      <c r="N136" s="259">
        <v>0</v>
      </c>
      <c r="O136" s="259">
        <v>0</v>
      </c>
      <c r="P136" s="259">
        <v>0</v>
      </c>
      <c r="Q136" s="259">
        <v>0</v>
      </c>
      <c r="R136" s="259">
        <v>0</v>
      </c>
      <c r="S136" s="259">
        <v>0</v>
      </c>
      <c r="T136" s="259">
        <v>0</v>
      </c>
      <c r="U136" s="258">
        <v>0</v>
      </c>
      <c r="V136" s="258">
        <v>12000</v>
      </c>
    </row>
    <row r="137" spans="1:22">
      <c r="A137" s="253">
        <v>135</v>
      </c>
      <c r="B137" s="254">
        <v>45755</v>
      </c>
      <c r="C137" s="255" t="s">
        <v>1068</v>
      </c>
      <c r="D137" s="256" t="s">
        <v>1191</v>
      </c>
      <c r="E137" s="256">
        <v>13082</v>
      </c>
      <c r="F137" s="257">
        <v>2210801</v>
      </c>
      <c r="G137" s="255" t="s">
        <v>981</v>
      </c>
      <c r="H137" s="258">
        <v>2790.29</v>
      </c>
      <c r="I137" s="259"/>
      <c r="J137" s="259">
        <v>0</v>
      </c>
      <c r="K137" s="259">
        <v>0</v>
      </c>
      <c r="L137" s="259">
        <v>0</v>
      </c>
      <c r="M137" s="259">
        <v>0</v>
      </c>
      <c r="N137" s="259">
        <v>0</v>
      </c>
      <c r="O137" s="259">
        <v>0</v>
      </c>
      <c r="P137" s="259">
        <v>0</v>
      </c>
      <c r="Q137" s="259">
        <v>0</v>
      </c>
      <c r="R137" s="259">
        <v>0</v>
      </c>
      <c r="S137" s="259">
        <v>0</v>
      </c>
      <c r="T137" s="259">
        <v>0</v>
      </c>
      <c r="U137" s="258">
        <v>0</v>
      </c>
      <c r="V137" s="258">
        <v>2790.29</v>
      </c>
    </row>
    <row r="138" spans="1:22">
      <c r="A138" s="253">
        <v>136</v>
      </c>
      <c r="B138" s="254">
        <v>45755</v>
      </c>
      <c r="C138" s="255" t="s">
        <v>1073</v>
      </c>
      <c r="D138" s="256" t="s">
        <v>1192</v>
      </c>
      <c r="E138" s="256">
        <v>13083</v>
      </c>
      <c r="F138" s="257">
        <v>2111243</v>
      </c>
      <c r="G138" s="255" t="s">
        <v>124</v>
      </c>
      <c r="H138" s="258">
        <v>10000</v>
      </c>
      <c r="I138" s="259"/>
      <c r="J138" s="259">
        <v>0</v>
      </c>
      <c r="K138" s="259">
        <v>0</v>
      </c>
      <c r="L138" s="259">
        <v>0</v>
      </c>
      <c r="M138" s="259">
        <v>0</v>
      </c>
      <c r="N138" s="259">
        <v>0</v>
      </c>
      <c r="O138" s="259">
        <v>0</v>
      </c>
      <c r="P138" s="259">
        <v>0</v>
      </c>
      <c r="Q138" s="259">
        <v>0</v>
      </c>
      <c r="R138" s="259">
        <v>0</v>
      </c>
      <c r="S138" s="259">
        <v>0</v>
      </c>
      <c r="T138" s="259">
        <v>0</v>
      </c>
      <c r="U138" s="258">
        <v>0</v>
      </c>
      <c r="V138" s="258">
        <v>10000</v>
      </c>
    </row>
    <row r="139" spans="1:22">
      <c r="A139" s="253">
        <v>137</v>
      </c>
      <c r="B139" s="254">
        <v>45755</v>
      </c>
      <c r="C139" s="255" t="s">
        <v>1073</v>
      </c>
      <c r="D139" s="256" t="s">
        <v>1193</v>
      </c>
      <c r="E139" s="256">
        <v>13085</v>
      </c>
      <c r="F139" s="257">
        <v>2210709</v>
      </c>
      <c r="G139" s="255" t="s">
        <v>151</v>
      </c>
      <c r="H139" s="258">
        <v>7259</v>
      </c>
      <c r="I139" s="259"/>
      <c r="J139" s="259">
        <v>0</v>
      </c>
      <c r="K139" s="259">
        <v>0</v>
      </c>
      <c r="L139" s="259">
        <v>0</v>
      </c>
      <c r="M139" s="259">
        <v>0</v>
      </c>
      <c r="N139" s="259">
        <v>0</v>
      </c>
      <c r="O139" s="259">
        <v>0</v>
      </c>
      <c r="P139" s="259">
        <v>0</v>
      </c>
      <c r="Q139" s="259">
        <v>0</v>
      </c>
      <c r="R139" s="259">
        <v>0</v>
      </c>
      <c r="S139" s="259">
        <v>0</v>
      </c>
      <c r="T139" s="259">
        <v>0</v>
      </c>
      <c r="U139" s="258">
        <v>0</v>
      </c>
      <c r="V139" s="258">
        <v>7259</v>
      </c>
    </row>
    <row r="140" spans="1:22">
      <c r="A140" s="253">
        <v>138</v>
      </c>
      <c r="B140" s="254">
        <v>45756</v>
      </c>
      <c r="C140" s="255" t="s">
        <v>1112</v>
      </c>
      <c r="D140" s="256" t="s">
        <v>1194</v>
      </c>
      <c r="E140" s="256">
        <v>13086</v>
      </c>
      <c r="F140" s="257">
        <v>2210205</v>
      </c>
      <c r="G140" s="255" t="s">
        <v>200</v>
      </c>
      <c r="H140" s="258">
        <v>2000</v>
      </c>
      <c r="I140" s="259"/>
      <c r="J140" s="259">
        <v>0</v>
      </c>
      <c r="K140" s="259">
        <v>0</v>
      </c>
      <c r="L140" s="259">
        <v>0</v>
      </c>
      <c r="M140" s="259">
        <v>0</v>
      </c>
      <c r="N140" s="259">
        <v>0</v>
      </c>
      <c r="O140" s="259">
        <v>0</v>
      </c>
      <c r="P140" s="259">
        <v>0</v>
      </c>
      <c r="Q140" s="259">
        <v>0</v>
      </c>
      <c r="R140" s="259">
        <v>0</v>
      </c>
      <c r="S140" s="259">
        <v>0</v>
      </c>
      <c r="T140" s="259">
        <v>0</v>
      </c>
      <c r="U140" s="258">
        <v>0</v>
      </c>
      <c r="V140" s="258">
        <v>2000</v>
      </c>
    </row>
    <row r="141" spans="1:22">
      <c r="A141" s="253">
        <v>139</v>
      </c>
      <c r="B141" s="254">
        <v>45757</v>
      </c>
      <c r="C141" s="255" t="s">
        <v>1166</v>
      </c>
      <c r="D141" s="256" t="s">
        <v>1195</v>
      </c>
      <c r="E141" s="256">
        <v>13087</v>
      </c>
      <c r="F141" s="257">
        <v>2210205</v>
      </c>
      <c r="G141" s="255" t="s">
        <v>200</v>
      </c>
      <c r="H141" s="258">
        <v>40980</v>
      </c>
      <c r="I141" s="259"/>
      <c r="J141" s="259">
        <v>0</v>
      </c>
      <c r="K141" s="259">
        <v>0</v>
      </c>
      <c r="L141" s="259">
        <v>0</v>
      </c>
      <c r="M141" s="259">
        <v>0</v>
      </c>
      <c r="N141" s="259">
        <v>0</v>
      </c>
      <c r="O141" s="259">
        <v>0</v>
      </c>
      <c r="P141" s="259">
        <v>0</v>
      </c>
      <c r="Q141" s="259">
        <v>0</v>
      </c>
      <c r="R141" s="259">
        <v>0</v>
      </c>
      <c r="S141" s="259">
        <v>0</v>
      </c>
      <c r="T141" s="259">
        <v>0</v>
      </c>
      <c r="U141" s="258">
        <v>0</v>
      </c>
      <c r="V141" s="258">
        <v>40980</v>
      </c>
    </row>
    <row r="142" spans="1:24">
      <c r="A142" s="253">
        <v>140</v>
      </c>
      <c r="B142" s="254">
        <v>45757</v>
      </c>
      <c r="C142" s="255" t="s">
        <v>1066</v>
      </c>
      <c r="D142" s="256" t="s">
        <v>1196</v>
      </c>
      <c r="E142" s="256">
        <v>13088</v>
      </c>
      <c r="F142" s="257">
        <v>2210709</v>
      </c>
      <c r="G142" s="255" t="s">
        <v>151</v>
      </c>
      <c r="H142" s="258">
        <v>19400</v>
      </c>
      <c r="I142" s="259"/>
      <c r="J142" s="259">
        <v>0</v>
      </c>
      <c r="K142" s="259">
        <v>0</v>
      </c>
      <c r="L142" s="259">
        <v>0</v>
      </c>
      <c r="M142" s="259">
        <v>0</v>
      </c>
      <c r="N142" s="259">
        <v>0</v>
      </c>
      <c r="O142" s="259">
        <v>0</v>
      </c>
      <c r="P142" s="259">
        <v>0</v>
      </c>
      <c r="Q142" s="259">
        <v>0</v>
      </c>
      <c r="R142" s="259">
        <v>0</v>
      </c>
      <c r="S142" s="259">
        <v>0</v>
      </c>
      <c r="T142" s="259">
        <v>0</v>
      </c>
      <c r="U142" s="258">
        <v>0</v>
      </c>
      <c r="V142" s="258">
        <v>19400</v>
      </c>
      <c r="X142" s="275"/>
    </row>
    <row r="143" spans="1:22">
      <c r="A143" s="253">
        <v>141</v>
      </c>
      <c r="B143" s="254">
        <v>45757</v>
      </c>
      <c r="C143" s="255" t="s">
        <v>1068</v>
      </c>
      <c r="D143" s="256" t="s">
        <v>1196</v>
      </c>
      <c r="E143" s="256">
        <v>13089</v>
      </c>
      <c r="F143" s="257">
        <v>2210709</v>
      </c>
      <c r="G143" s="255" t="s">
        <v>151</v>
      </c>
      <c r="H143" s="258">
        <v>600</v>
      </c>
      <c r="I143" s="259"/>
      <c r="J143" s="259">
        <v>0</v>
      </c>
      <c r="K143" s="259">
        <v>0</v>
      </c>
      <c r="L143" s="259">
        <v>0</v>
      </c>
      <c r="M143" s="259">
        <v>0</v>
      </c>
      <c r="N143" s="259">
        <v>0</v>
      </c>
      <c r="O143" s="259">
        <v>0</v>
      </c>
      <c r="P143" s="259">
        <v>0</v>
      </c>
      <c r="Q143" s="259">
        <v>0</v>
      </c>
      <c r="R143" s="259">
        <v>0</v>
      </c>
      <c r="S143" s="259">
        <v>0</v>
      </c>
      <c r="T143" s="259">
        <v>0</v>
      </c>
      <c r="U143" s="258">
        <v>0</v>
      </c>
      <c r="V143" s="258">
        <v>600</v>
      </c>
    </row>
    <row r="144" spans="1:24">
      <c r="A144" s="253">
        <v>142</v>
      </c>
      <c r="B144" s="254">
        <v>45757</v>
      </c>
      <c r="C144" s="255" t="s">
        <v>1197</v>
      </c>
      <c r="D144" s="256" t="s">
        <v>1198</v>
      </c>
      <c r="E144" s="256">
        <v>13090</v>
      </c>
      <c r="F144" s="257">
        <v>2210114</v>
      </c>
      <c r="G144" s="255" t="s">
        <v>132</v>
      </c>
      <c r="H144" s="258">
        <v>9700</v>
      </c>
      <c r="I144" s="259"/>
      <c r="J144" s="259">
        <v>0</v>
      </c>
      <c r="K144" s="259">
        <v>0</v>
      </c>
      <c r="L144" s="259">
        <v>0</v>
      </c>
      <c r="M144" s="259">
        <v>0</v>
      </c>
      <c r="N144" s="259">
        <v>0</v>
      </c>
      <c r="O144" s="259">
        <v>0</v>
      </c>
      <c r="P144" s="259">
        <v>0</v>
      </c>
      <c r="Q144" s="259">
        <v>0</v>
      </c>
      <c r="R144" s="259">
        <v>0</v>
      </c>
      <c r="S144" s="259">
        <v>0</v>
      </c>
      <c r="T144" s="259">
        <v>0</v>
      </c>
      <c r="U144" s="258">
        <v>0</v>
      </c>
      <c r="V144" s="258">
        <v>9700</v>
      </c>
      <c r="X144" s="275"/>
    </row>
    <row r="145" spans="1:24">
      <c r="A145" s="253">
        <v>143</v>
      </c>
      <c r="B145" s="254">
        <v>45757</v>
      </c>
      <c r="C145" s="255" t="s">
        <v>1068</v>
      </c>
      <c r="D145" s="256" t="s">
        <v>1198</v>
      </c>
      <c r="E145" s="256">
        <v>13091</v>
      </c>
      <c r="F145" s="257">
        <v>2210114</v>
      </c>
      <c r="G145" s="255" t="s">
        <v>132</v>
      </c>
      <c r="H145" s="258">
        <v>300</v>
      </c>
      <c r="I145" s="259"/>
      <c r="J145" s="259">
        <v>0</v>
      </c>
      <c r="K145" s="259">
        <v>0</v>
      </c>
      <c r="L145" s="259">
        <v>0</v>
      </c>
      <c r="M145" s="259">
        <v>0</v>
      </c>
      <c r="N145" s="259">
        <v>0</v>
      </c>
      <c r="O145" s="259">
        <v>0</v>
      </c>
      <c r="P145" s="259">
        <v>0</v>
      </c>
      <c r="Q145" s="259">
        <v>0</v>
      </c>
      <c r="R145" s="259">
        <v>0</v>
      </c>
      <c r="S145" s="259">
        <v>0</v>
      </c>
      <c r="T145" s="259">
        <v>0</v>
      </c>
      <c r="U145" s="258">
        <v>0</v>
      </c>
      <c r="V145" s="258">
        <v>300</v>
      </c>
      <c r="X145" s="275"/>
    </row>
    <row r="146" spans="1:22">
      <c r="A146" s="253">
        <v>144</v>
      </c>
      <c r="B146" s="254">
        <v>45764</v>
      </c>
      <c r="C146" s="255" t="s">
        <v>1166</v>
      </c>
      <c r="D146" s="256" t="s">
        <v>1199</v>
      </c>
      <c r="E146" s="256">
        <v>13092</v>
      </c>
      <c r="F146" s="257">
        <v>2210205</v>
      </c>
      <c r="G146" s="255" t="s">
        <v>200</v>
      </c>
      <c r="H146" s="258">
        <v>75000</v>
      </c>
      <c r="I146" s="259"/>
      <c r="J146" s="259">
        <v>0</v>
      </c>
      <c r="K146" s="259">
        <v>0</v>
      </c>
      <c r="L146" s="259">
        <v>0</v>
      </c>
      <c r="M146" s="259">
        <v>0</v>
      </c>
      <c r="N146" s="259">
        <v>0</v>
      </c>
      <c r="O146" s="259">
        <v>0</v>
      </c>
      <c r="P146" s="259">
        <v>0</v>
      </c>
      <c r="Q146" s="259">
        <v>0</v>
      </c>
      <c r="R146" s="259">
        <v>0</v>
      </c>
      <c r="S146" s="259">
        <v>0</v>
      </c>
      <c r="T146" s="259">
        <v>0</v>
      </c>
      <c r="U146" s="258">
        <v>0</v>
      </c>
      <c r="V146" s="258">
        <v>75000</v>
      </c>
    </row>
    <row r="147" spans="1:22">
      <c r="A147" s="253">
        <v>145</v>
      </c>
      <c r="B147" s="254">
        <v>45770</v>
      </c>
      <c r="C147" s="255" t="s">
        <v>1073</v>
      </c>
      <c r="D147" s="256" t="s">
        <v>1200</v>
      </c>
      <c r="E147" s="256">
        <v>13094</v>
      </c>
      <c r="F147" s="257">
        <v>2210709</v>
      </c>
      <c r="G147" s="255" t="s">
        <v>151</v>
      </c>
      <c r="H147" s="258">
        <v>126100</v>
      </c>
      <c r="I147" s="259"/>
      <c r="J147" s="259">
        <v>0</v>
      </c>
      <c r="K147" s="259">
        <v>0</v>
      </c>
      <c r="L147" s="259">
        <v>0</v>
      </c>
      <c r="M147" s="259">
        <v>0</v>
      </c>
      <c r="N147" s="259">
        <v>0</v>
      </c>
      <c r="O147" s="259">
        <v>0</v>
      </c>
      <c r="P147" s="259">
        <v>0</v>
      </c>
      <c r="Q147" s="259">
        <v>0</v>
      </c>
      <c r="R147" s="259">
        <v>0</v>
      </c>
      <c r="S147" s="259">
        <v>0</v>
      </c>
      <c r="T147" s="259">
        <v>0</v>
      </c>
      <c r="U147" s="258">
        <v>0</v>
      </c>
      <c r="V147" s="258">
        <v>126100</v>
      </c>
    </row>
    <row r="148" spans="1:22">
      <c r="A148" s="253">
        <v>146</v>
      </c>
      <c r="B148" s="254">
        <v>45769</v>
      </c>
      <c r="C148" s="255" t="s">
        <v>1073</v>
      </c>
      <c r="D148" s="256" t="s">
        <v>1201</v>
      </c>
      <c r="E148" s="256">
        <v>13018</v>
      </c>
      <c r="F148" s="257">
        <v>2210606</v>
      </c>
      <c r="G148" s="255" t="s">
        <v>972</v>
      </c>
      <c r="H148" s="258">
        <v>4193.34</v>
      </c>
      <c r="I148" s="259"/>
      <c r="J148" s="259">
        <v>0</v>
      </c>
      <c r="K148" s="259">
        <v>0</v>
      </c>
      <c r="L148" s="259">
        <v>0</v>
      </c>
      <c r="M148" s="259">
        <v>0</v>
      </c>
      <c r="N148" s="259">
        <v>0</v>
      </c>
      <c r="O148" s="259">
        <v>0</v>
      </c>
      <c r="P148" s="259">
        <v>0</v>
      </c>
      <c r="Q148" s="259">
        <v>0</v>
      </c>
      <c r="R148" s="259">
        <v>0</v>
      </c>
      <c r="S148" s="259">
        <v>0</v>
      </c>
      <c r="T148" s="259">
        <v>0</v>
      </c>
      <c r="U148" s="258">
        <v>0</v>
      </c>
      <c r="V148" s="258">
        <v>4193.34</v>
      </c>
    </row>
    <row r="149" spans="1:22">
      <c r="A149" s="253">
        <v>147</v>
      </c>
      <c r="B149" s="254">
        <v>45771</v>
      </c>
      <c r="C149" s="255" t="s">
        <v>1073</v>
      </c>
      <c r="D149" s="256" t="s">
        <v>1202</v>
      </c>
      <c r="E149" s="256">
        <v>13022</v>
      </c>
      <c r="F149" s="257">
        <v>2210709</v>
      </c>
      <c r="G149" s="255" t="s">
        <v>151</v>
      </c>
      <c r="H149" s="258">
        <v>6478.96</v>
      </c>
      <c r="I149" s="259"/>
      <c r="J149" s="259">
        <v>0</v>
      </c>
      <c r="K149" s="259">
        <v>0</v>
      </c>
      <c r="L149" s="259">
        <v>0</v>
      </c>
      <c r="M149" s="259">
        <v>0</v>
      </c>
      <c r="N149" s="259">
        <v>0</v>
      </c>
      <c r="O149" s="259">
        <v>0</v>
      </c>
      <c r="P149" s="259">
        <v>0</v>
      </c>
      <c r="Q149" s="259">
        <v>0</v>
      </c>
      <c r="R149" s="259">
        <v>0</v>
      </c>
      <c r="S149" s="259">
        <v>0</v>
      </c>
      <c r="T149" s="259">
        <v>0</v>
      </c>
      <c r="U149" s="258">
        <v>0</v>
      </c>
      <c r="V149" s="258">
        <v>6478.96</v>
      </c>
    </row>
    <row r="150" spans="1:22">
      <c r="A150" s="253">
        <v>148</v>
      </c>
      <c r="B150" s="254">
        <v>45771</v>
      </c>
      <c r="C150" s="255" t="s">
        <v>1068</v>
      </c>
      <c r="D150" s="256" t="s">
        <v>1202</v>
      </c>
      <c r="E150" s="256">
        <v>13023</v>
      </c>
      <c r="F150" s="257">
        <v>2210709</v>
      </c>
      <c r="G150" s="255" t="s">
        <v>151</v>
      </c>
      <c r="H150" s="258">
        <v>465.44</v>
      </c>
      <c r="I150" s="259"/>
      <c r="J150" s="259">
        <v>0</v>
      </c>
      <c r="K150" s="259">
        <v>0</v>
      </c>
      <c r="L150" s="259">
        <v>0</v>
      </c>
      <c r="M150" s="259">
        <v>0</v>
      </c>
      <c r="N150" s="259">
        <v>0</v>
      </c>
      <c r="O150" s="259">
        <v>0</v>
      </c>
      <c r="P150" s="259">
        <v>0</v>
      </c>
      <c r="Q150" s="259">
        <v>0</v>
      </c>
      <c r="R150" s="259">
        <v>0</v>
      </c>
      <c r="S150" s="259">
        <v>0</v>
      </c>
      <c r="T150" s="259">
        <v>0</v>
      </c>
      <c r="U150" s="258">
        <v>0</v>
      </c>
      <c r="V150" s="258">
        <v>465.44</v>
      </c>
    </row>
    <row r="151" spans="1:22">
      <c r="A151" s="253">
        <v>149</v>
      </c>
      <c r="B151" s="254">
        <v>45772</v>
      </c>
      <c r="C151" s="255" t="s">
        <v>1203</v>
      </c>
      <c r="D151" s="256" t="s">
        <v>1204</v>
      </c>
      <c r="E151" s="256">
        <v>13024</v>
      </c>
      <c r="F151" s="257">
        <v>2210806</v>
      </c>
      <c r="G151" s="255" t="s">
        <v>982</v>
      </c>
      <c r="H151" s="258">
        <v>9250</v>
      </c>
      <c r="I151" s="259"/>
      <c r="J151" s="259">
        <v>0</v>
      </c>
      <c r="K151" s="259">
        <v>0</v>
      </c>
      <c r="L151" s="259">
        <v>0</v>
      </c>
      <c r="M151" s="259">
        <v>0</v>
      </c>
      <c r="N151" s="259">
        <v>0</v>
      </c>
      <c r="O151" s="259">
        <v>0</v>
      </c>
      <c r="P151" s="259">
        <v>0</v>
      </c>
      <c r="Q151" s="259">
        <v>0</v>
      </c>
      <c r="R151" s="259">
        <v>0</v>
      </c>
      <c r="S151" s="259">
        <v>0</v>
      </c>
      <c r="T151" s="259">
        <v>0</v>
      </c>
      <c r="U151" s="258">
        <v>0</v>
      </c>
      <c r="V151" s="258">
        <v>9250</v>
      </c>
    </row>
    <row r="152" spans="1:22">
      <c r="A152" s="253">
        <v>150</v>
      </c>
      <c r="B152" s="254">
        <v>45772</v>
      </c>
      <c r="C152" s="255" t="s">
        <v>1068</v>
      </c>
      <c r="D152" s="256" t="s">
        <v>1204</v>
      </c>
      <c r="E152" s="256">
        <v>13025</v>
      </c>
      <c r="F152" s="257">
        <v>2210806</v>
      </c>
      <c r="G152" s="255" t="s">
        <v>982</v>
      </c>
      <c r="H152" s="258">
        <v>750</v>
      </c>
      <c r="I152" s="259"/>
      <c r="J152" s="259">
        <v>0</v>
      </c>
      <c r="K152" s="259">
        <v>0</v>
      </c>
      <c r="L152" s="259">
        <v>0</v>
      </c>
      <c r="M152" s="259">
        <v>0</v>
      </c>
      <c r="N152" s="259">
        <v>0</v>
      </c>
      <c r="O152" s="259">
        <v>0</v>
      </c>
      <c r="P152" s="259">
        <v>0</v>
      </c>
      <c r="Q152" s="259">
        <v>0</v>
      </c>
      <c r="R152" s="259">
        <v>0</v>
      </c>
      <c r="S152" s="259">
        <v>0</v>
      </c>
      <c r="T152" s="259">
        <v>0</v>
      </c>
      <c r="U152" s="258">
        <v>0</v>
      </c>
      <c r="V152" s="258">
        <v>750</v>
      </c>
    </row>
    <row r="153" spans="1:22">
      <c r="A153" s="253">
        <v>151</v>
      </c>
      <c r="B153" s="254">
        <v>45772</v>
      </c>
      <c r="C153" s="255" t="s">
        <v>1166</v>
      </c>
      <c r="D153" s="256" t="s">
        <v>1205</v>
      </c>
      <c r="E153" s="256">
        <v>13026</v>
      </c>
      <c r="F153" s="257">
        <v>2210205</v>
      </c>
      <c r="G153" s="255" t="s">
        <v>200</v>
      </c>
      <c r="H153" s="258">
        <v>10000</v>
      </c>
      <c r="I153" s="259"/>
      <c r="J153" s="259">
        <v>0</v>
      </c>
      <c r="K153" s="259">
        <v>0</v>
      </c>
      <c r="L153" s="259">
        <v>0</v>
      </c>
      <c r="M153" s="259">
        <v>0</v>
      </c>
      <c r="N153" s="259">
        <v>0</v>
      </c>
      <c r="O153" s="259">
        <v>0</v>
      </c>
      <c r="P153" s="259">
        <v>0</v>
      </c>
      <c r="Q153" s="259">
        <v>0</v>
      </c>
      <c r="R153" s="259">
        <v>0</v>
      </c>
      <c r="S153" s="259">
        <v>0</v>
      </c>
      <c r="T153" s="259">
        <v>0</v>
      </c>
      <c r="U153" s="258">
        <v>0</v>
      </c>
      <c r="V153" s="258">
        <v>10000</v>
      </c>
    </row>
    <row r="154" spans="1:22">
      <c r="A154" s="253">
        <v>152</v>
      </c>
      <c r="B154" s="254">
        <v>45772</v>
      </c>
      <c r="C154" s="255" t="s">
        <v>1203</v>
      </c>
      <c r="D154" s="256" t="s">
        <v>1206</v>
      </c>
      <c r="E154" s="256">
        <v>13029</v>
      </c>
      <c r="F154" s="257">
        <v>2210806</v>
      </c>
      <c r="G154" s="255" t="s">
        <v>982</v>
      </c>
      <c r="H154" s="258">
        <v>9250</v>
      </c>
      <c r="I154" s="259"/>
      <c r="J154" s="259">
        <v>0</v>
      </c>
      <c r="K154" s="259">
        <v>0</v>
      </c>
      <c r="L154" s="259">
        <v>0</v>
      </c>
      <c r="M154" s="259">
        <v>0</v>
      </c>
      <c r="N154" s="259">
        <v>0</v>
      </c>
      <c r="O154" s="259">
        <v>0</v>
      </c>
      <c r="P154" s="259">
        <v>0</v>
      </c>
      <c r="Q154" s="259">
        <v>0</v>
      </c>
      <c r="R154" s="259">
        <v>0</v>
      </c>
      <c r="S154" s="259">
        <v>0</v>
      </c>
      <c r="T154" s="259">
        <v>0</v>
      </c>
      <c r="U154" s="258">
        <v>0</v>
      </c>
      <c r="V154" s="258">
        <v>9250</v>
      </c>
    </row>
    <row r="155" spans="1:22">
      <c r="A155" s="253">
        <v>153</v>
      </c>
      <c r="B155" s="254">
        <v>45772</v>
      </c>
      <c r="C155" s="255" t="s">
        <v>1068</v>
      </c>
      <c r="D155" s="256" t="s">
        <v>1206</v>
      </c>
      <c r="E155" s="256">
        <v>13030</v>
      </c>
      <c r="F155" s="257">
        <v>2210806</v>
      </c>
      <c r="G155" s="255" t="s">
        <v>982</v>
      </c>
      <c r="H155" s="258">
        <v>750</v>
      </c>
      <c r="I155" s="259"/>
      <c r="J155" s="259">
        <v>0</v>
      </c>
      <c r="K155" s="259">
        <v>0</v>
      </c>
      <c r="L155" s="259">
        <v>0</v>
      </c>
      <c r="M155" s="259">
        <v>0</v>
      </c>
      <c r="N155" s="259">
        <v>0</v>
      </c>
      <c r="O155" s="259">
        <v>0</v>
      </c>
      <c r="P155" s="259">
        <v>0</v>
      </c>
      <c r="Q155" s="259">
        <v>0</v>
      </c>
      <c r="R155" s="259">
        <v>0</v>
      </c>
      <c r="S155" s="259">
        <v>0</v>
      </c>
      <c r="T155" s="259">
        <v>0</v>
      </c>
      <c r="U155" s="258">
        <v>0</v>
      </c>
      <c r="V155" s="258">
        <v>750</v>
      </c>
    </row>
    <row r="156" spans="1:22">
      <c r="A156" s="253">
        <v>154</v>
      </c>
      <c r="B156" s="254">
        <v>45770</v>
      </c>
      <c r="C156" s="255" t="s">
        <v>1079</v>
      </c>
      <c r="D156" s="256" t="s">
        <v>1207</v>
      </c>
      <c r="E156" s="256">
        <v>13020</v>
      </c>
      <c r="F156" s="257">
        <v>2210801</v>
      </c>
      <c r="G156" s="255" t="s">
        <v>981</v>
      </c>
      <c r="H156" s="258">
        <v>2160</v>
      </c>
      <c r="I156" s="259"/>
      <c r="J156" s="259">
        <v>0</v>
      </c>
      <c r="K156" s="259">
        <v>0</v>
      </c>
      <c r="L156" s="259">
        <v>0</v>
      </c>
      <c r="M156" s="259">
        <v>0</v>
      </c>
      <c r="N156" s="259">
        <v>0</v>
      </c>
      <c r="O156" s="259">
        <v>0</v>
      </c>
      <c r="P156" s="259">
        <v>0</v>
      </c>
      <c r="Q156" s="259">
        <v>0</v>
      </c>
      <c r="R156" s="259">
        <v>0</v>
      </c>
      <c r="S156" s="259">
        <v>0</v>
      </c>
      <c r="T156" s="259">
        <v>0</v>
      </c>
      <c r="U156" s="258">
        <v>0</v>
      </c>
      <c r="V156" s="258">
        <v>2160</v>
      </c>
    </row>
    <row r="157" spans="1:22">
      <c r="A157" s="253">
        <v>155</v>
      </c>
      <c r="C157" s="255" t="s">
        <v>1068</v>
      </c>
      <c r="D157" s="256" t="s">
        <v>1207</v>
      </c>
      <c r="E157" s="256">
        <v>13021</v>
      </c>
      <c r="F157" s="257">
        <v>2210801</v>
      </c>
      <c r="G157" s="255" t="s">
        <v>981</v>
      </c>
      <c r="H157" s="258">
        <v>420</v>
      </c>
      <c r="I157" s="259"/>
      <c r="J157" s="259">
        <v>0</v>
      </c>
      <c r="K157" s="259">
        <v>0</v>
      </c>
      <c r="L157" s="259">
        <v>0</v>
      </c>
      <c r="M157" s="259">
        <v>0</v>
      </c>
      <c r="N157" s="259">
        <v>0</v>
      </c>
      <c r="O157" s="259">
        <v>0</v>
      </c>
      <c r="P157" s="259">
        <v>0</v>
      </c>
      <c r="Q157" s="259">
        <v>0</v>
      </c>
      <c r="R157" s="259">
        <v>0</v>
      </c>
      <c r="S157" s="259">
        <v>0</v>
      </c>
      <c r="T157" s="259">
        <v>0</v>
      </c>
      <c r="U157" s="258">
        <v>0</v>
      </c>
      <c r="V157" s="258">
        <v>420</v>
      </c>
    </row>
    <row r="158" spans="1:22">
      <c r="A158" s="253">
        <v>156</v>
      </c>
      <c r="C158" s="255" t="s">
        <v>1079</v>
      </c>
      <c r="D158" s="256" t="s">
        <v>1207</v>
      </c>
      <c r="E158" s="256">
        <v>13033</v>
      </c>
      <c r="F158" s="257">
        <v>2210801</v>
      </c>
      <c r="G158" s="255" t="s">
        <v>981</v>
      </c>
      <c r="H158" s="258">
        <v>1621.8</v>
      </c>
      <c r="I158" s="259"/>
      <c r="J158" s="259">
        <v>0</v>
      </c>
      <c r="K158" s="259">
        <v>0</v>
      </c>
      <c r="L158" s="259">
        <v>0</v>
      </c>
      <c r="M158" s="259">
        <v>0</v>
      </c>
      <c r="N158" s="259">
        <v>0</v>
      </c>
      <c r="O158" s="259">
        <v>0</v>
      </c>
      <c r="P158" s="259">
        <v>0</v>
      </c>
      <c r="Q158" s="259">
        <v>0</v>
      </c>
      <c r="R158" s="259">
        <v>0</v>
      </c>
      <c r="S158" s="259">
        <v>0</v>
      </c>
      <c r="T158" s="259">
        <v>0</v>
      </c>
      <c r="U158" s="258">
        <v>0</v>
      </c>
      <c r="V158" s="258">
        <v>1621.8</v>
      </c>
    </row>
    <row r="159" spans="1:22">
      <c r="A159" s="253">
        <v>157</v>
      </c>
      <c r="B159" s="254">
        <v>45755</v>
      </c>
      <c r="C159" s="255" t="s">
        <v>1068</v>
      </c>
      <c r="E159" s="256">
        <v>13076</v>
      </c>
      <c r="F159" s="257">
        <v>2210801</v>
      </c>
      <c r="G159" s="255" t="s">
        <v>981</v>
      </c>
      <c r="H159" s="258">
        <v>3883.2</v>
      </c>
      <c r="I159" s="259"/>
      <c r="J159" s="259">
        <v>0</v>
      </c>
      <c r="K159" s="259">
        <v>0</v>
      </c>
      <c r="L159" s="259">
        <v>0</v>
      </c>
      <c r="M159" s="259">
        <v>0</v>
      </c>
      <c r="N159" s="259">
        <v>0</v>
      </c>
      <c r="O159" s="259">
        <v>0</v>
      </c>
      <c r="P159" s="259">
        <v>0</v>
      </c>
      <c r="Q159" s="259">
        <v>0</v>
      </c>
      <c r="R159" s="259">
        <v>0</v>
      </c>
      <c r="S159" s="259">
        <v>0</v>
      </c>
      <c r="T159" s="259">
        <v>0</v>
      </c>
      <c r="U159" s="258">
        <v>0</v>
      </c>
      <c r="V159" s="258">
        <v>3883.2</v>
      </c>
    </row>
    <row r="160" spans="1:23">
      <c r="A160" s="253">
        <v>158</v>
      </c>
      <c r="B160" s="254">
        <v>45755</v>
      </c>
      <c r="C160" s="255" t="s">
        <v>1188</v>
      </c>
      <c r="E160" s="256">
        <v>13080</v>
      </c>
      <c r="F160" s="257">
        <v>2210801</v>
      </c>
      <c r="G160" s="255" t="s">
        <v>981</v>
      </c>
      <c r="H160" s="258">
        <v>4012.59</v>
      </c>
      <c r="I160" s="259"/>
      <c r="J160" s="259">
        <v>0</v>
      </c>
      <c r="K160" s="259">
        <v>0</v>
      </c>
      <c r="L160" s="259">
        <v>0</v>
      </c>
      <c r="M160" s="259">
        <v>0</v>
      </c>
      <c r="N160" s="259">
        <v>0</v>
      </c>
      <c r="O160" s="259">
        <v>0</v>
      </c>
      <c r="P160" s="259">
        <v>0</v>
      </c>
      <c r="Q160" s="259">
        <v>0</v>
      </c>
      <c r="R160" s="259">
        <v>0</v>
      </c>
      <c r="S160" s="259">
        <v>0</v>
      </c>
      <c r="T160" s="259">
        <v>0</v>
      </c>
      <c r="U160" s="258">
        <v>0</v>
      </c>
      <c r="V160" s="258">
        <v>4012.59</v>
      </c>
      <c r="W160" s="279">
        <v>600066</v>
      </c>
    </row>
    <row r="161" spans="1:23">
      <c r="A161" s="253">
        <v>159</v>
      </c>
      <c r="B161" s="254">
        <v>45693</v>
      </c>
      <c r="C161" s="255" t="s">
        <v>1073</v>
      </c>
      <c r="D161" s="256" t="s">
        <v>1208</v>
      </c>
      <c r="E161" s="256">
        <v>13034</v>
      </c>
      <c r="F161" s="257">
        <v>2210711</v>
      </c>
      <c r="G161" s="255" t="s">
        <v>978</v>
      </c>
      <c r="H161" s="258">
        <v>5000</v>
      </c>
      <c r="I161" s="259"/>
      <c r="J161" s="259">
        <v>0</v>
      </c>
      <c r="K161" s="259">
        <v>0</v>
      </c>
      <c r="L161" s="259">
        <v>0</v>
      </c>
      <c r="M161" s="259">
        <v>0</v>
      </c>
      <c r="N161" s="259">
        <v>0</v>
      </c>
      <c r="O161" s="259">
        <v>0</v>
      </c>
      <c r="P161" s="259">
        <v>0</v>
      </c>
      <c r="Q161" s="259">
        <v>0</v>
      </c>
      <c r="R161" s="259">
        <v>0</v>
      </c>
      <c r="S161" s="259">
        <v>0</v>
      </c>
      <c r="T161" s="259">
        <v>0</v>
      </c>
      <c r="U161" s="258">
        <v>0</v>
      </c>
      <c r="V161" s="258">
        <v>5000</v>
      </c>
      <c r="W161" s="279">
        <v>0</v>
      </c>
    </row>
    <row r="162" spans="1:22">
      <c r="A162" s="253">
        <v>160</v>
      </c>
      <c r="B162" s="254">
        <v>45779</v>
      </c>
      <c r="C162" s="255" t="s">
        <v>1209</v>
      </c>
      <c r="D162" s="256" t="s">
        <v>1208</v>
      </c>
      <c r="E162" s="257">
        <v>148</v>
      </c>
      <c r="F162" s="257">
        <v>2210205</v>
      </c>
      <c r="G162" s="255" t="s">
        <v>200</v>
      </c>
      <c r="H162" s="258">
        <v>14800</v>
      </c>
      <c r="I162" s="259"/>
      <c r="J162" s="259">
        <v>0</v>
      </c>
      <c r="K162" s="259">
        <v>0</v>
      </c>
      <c r="L162" s="259">
        <v>0</v>
      </c>
      <c r="M162" s="259">
        <v>0</v>
      </c>
      <c r="N162" s="259">
        <v>0</v>
      </c>
      <c r="O162" s="259">
        <v>0</v>
      </c>
      <c r="P162" s="259">
        <v>0</v>
      </c>
      <c r="Q162" s="259">
        <v>0</v>
      </c>
      <c r="R162" s="259">
        <v>0</v>
      </c>
      <c r="S162" s="259">
        <v>0</v>
      </c>
      <c r="T162" s="259">
        <v>0</v>
      </c>
      <c r="U162" s="258">
        <v>14800</v>
      </c>
      <c r="V162" s="258">
        <v>0</v>
      </c>
    </row>
    <row r="163" spans="1:22">
      <c r="A163" s="253">
        <v>161</v>
      </c>
      <c r="B163" s="254">
        <v>45693</v>
      </c>
      <c r="C163" s="255" t="s">
        <v>1209</v>
      </c>
      <c r="D163" s="256" t="s">
        <v>1210</v>
      </c>
      <c r="E163" s="256">
        <v>13035</v>
      </c>
      <c r="F163" s="257">
        <v>2821017</v>
      </c>
      <c r="G163" s="255" t="s">
        <v>1021</v>
      </c>
      <c r="H163" s="258">
        <v>35150</v>
      </c>
      <c r="I163" s="259"/>
      <c r="J163" s="259">
        <v>0</v>
      </c>
      <c r="K163" s="259">
        <v>0</v>
      </c>
      <c r="L163" s="259">
        <v>0</v>
      </c>
      <c r="M163" s="259">
        <v>0</v>
      </c>
      <c r="N163" s="259">
        <v>0</v>
      </c>
      <c r="O163" s="259">
        <v>0</v>
      </c>
      <c r="P163" s="259">
        <v>0</v>
      </c>
      <c r="Q163" s="259">
        <v>0</v>
      </c>
      <c r="R163" s="259">
        <v>0</v>
      </c>
      <c r="S163" s="259">
        <v>0</v>
      </c>
      <c r="T163" s="259">
        <v>0</v>
      </c>
      <c r="U163" s="258">
        <v>0</v>
      </c>
      <c r="V163" s="258">
        <v>35150</v>
      </c>
    </row>
    <row r="164" spans="1:22">
      <c r="A164" s="253">
        <v>162</v>
      </c>
      <c r="B164" s="254">
        <v>45785</v>
      </c>
      <c r="C164" s="255" t="s">
        <v>1211</v>
      </c>
      <c r="D164" s="256" t="s">
        <v>1210</v>
      </c>
      <c r="E164" s="257">
        <v>149</v>
      </c>
      <c r="F164" s="257">
        <v>2210122</v>
      </c>
      <c r="G164" s="255" t="s">
        <v>950</v>
      </c>
      <c r="H164" s="258">
        <v>28150</v>
      </c>
      <c r="I164" s="259"/>
      <c r="J164" s="259">
        <v>0</v>
      </c>
      <c r="K164" s="259">
        <v>0</v>
      </c>
      <c r="L164" s="259">
        <v>0</v>
      </c>
      <c r="M164" s="259">
        <v>0</v>
      </c>
      <c r="N164" s="259">
        <v>0</v>
      </c>
      <c r="O164" s="259">
        <v>0</v>
      </c>
      <c r="P164" s="259">
        <v>0</v>
      </c>
      <c r="Q164" s="259">
        <v>0</v>
      </c>
      <c r="R164" s="259">
        <v>0</v>
      </c>
      <c r="S164" s="259">
        <v>0</v>
      </c>
      <c r="T164" s="259">
        <v>0</v>
      </c>
      <c r="U164" s="258">
        <v>28150</v>
      </c>
      <c r="V164" s="258">
        <v>0</v>
      </c>
    </row>
    <row r="165" spans="1:22">
      <c r="A165" s="253">
        <v>163</v>
      </c>
      <c r="B165" s="254">
        <v>45806</v>
      </c>
      <c r="C165" s="255" t="s">
        <v>1212</v>
      </c>
      <c r="D165" s="256" t="s">
        <v>1213</v>
      </c>
      <c r="E165" s="257">
        <v>150</v>
      </c>
      <c r="F165" s="257">
        <v>2210801</v>
      </c>
      <c r="G165" s="255" t="s">
        <v>981</v>
      </c>
      <c r="H165" s="258">
        <v>29047.36</v>
      </c>
      <c r="I165" s="259"/>
      <c r="J165" s="259">
        <v>0</v>
      </c>
      <c r="K165" s="259">
        <v>0</v>
      </c>
      <c r="L165" s="259">
        <v>0</v>
      </c>
      <c r="M165" s="259">
        <v>0</v>
      </c>
      <c r="N165" s="259">
        <v>0</v>
      </c>
      <c r="O165" s="259">
        <v>0</v>
      </c>
      <c r="P165" s="259">
        <v>0</v>
      </c>
      <c r="Q165" s="259">
        <v>0</v>
      </c>
      <c r="R165" s="259">
        <v>0</v>
      </c>
      <c r="S165" s="259">
        <v>0</v>
      </c>
      <c r="T165" s="259">
        <v>0</v>
      </c>
      <c r="U165" s="258">
        <v>29047.36</v>
      </c>
      <c r="V165" s="258">
        <v>0</v>
      </c>
    </row>
    <row r="166" spans="1:22">
      <c r="A166" s="253">
        <v>164</v>
      </c>
      <c r="B166" s="254">
        <v>45905</v>
      </c>
      <c r="C166" s="255" t="s">
        <v>1214</v>
      </c>
      <c r="D166" s="256" t="s">
        <v>1213</v>
      </c>
      <c r="E166" s="256">
        <v>13036</v>
      </c>
      <c r="F166" s="257">
        <v>2210709</v>
      </c>
      <c r="G166" s="255" t="s">
        <v>151</v>
      </c>
      <c r="H166" s="258">
        <v>750</v>
      </c>
      <c r="I166" s="259"/>
      <c r="J166" s="259">
        <v>0</v>
      </c>
      <c r="K166" s="259">
        <v>0</v>
      </c>
      <c r="L166" s="259">
        <v>0</v>
      </c>
      <c r="M166" s="259">
        <v>0</v>
      </c>
      <c r="N166" s="259">
        <v>0</v>
      </c>
      <c r="O166" s="259">
        <v>0</v>
      </c>
      <c r="P166" s="259">
        <v>0</v>
      </c>
      <c r="Q166" s="259">
        <v>0</v>
      </c>
      <c r="R166" s="259">
        <v>0</v>
      </c>
      <c r="S166" s="259">
        <v>0</v>
      </c>
      <c r="T166" s="259">
        <v>0</v>
      </c>
      <c r="U166" s="258">
        <v>0</v>
      </c>
      <c r="V166" s="258">
        <v>750</v>
      </c>
    </row>
    <row r="167" spans="1:22">
      <c r="A167" s="253">
        <v>165</v>
      </c>
      <c r="B167" s="254" t="s">
        <v>1215</v>
      </c>
      <c r="C167" s="255" t="s">
        <v>1209</v>
      </c>
      <c r="D167" s="256" t="s">
        <v>1216</v>
      </c>
      <c r="E167" s="256">
        <v>13037</v>
      </c>
      <c r="F167" s="257">
        <v>2821017</v>
      </c>
      <c r="G167" s="255" t="s">
        <v>1021</v>
      </c>
      <c r="H167" s="258">
        <v>38160</v>
      </c>
      <c r="I167" s="259"/>
      <c r="J167" s="259">
        <v>0</v>
      </c>
      <c r="K167" s="259">
        <v>0</v>
      </c>
      <c r="L167" s="259">
        <v>0</v>
      </c>
      <c r="M167" s="259">
        <v>0</v>
      </c>
      <c r="N167" s="259">
        <v>0</v>
      </c>
      <c r="O167" s="259">
        <v>0</v>
      </c>
      <c r="P167" s="259">
        <v>0</v>
      </c>
      <c r="Q167" s="259">
        <v>0</v>
      </c>
      <c r="R167" s="259">
        <v>0</v>
      </c>
      <c r="S167" s="259">
        <v>0</v>
      </c>
      <c r="T167" s="259">
        <v>0</v>
      </c>
      <c r="U167" s="258">
        <v>0</v>
      </c>
      <c r="V167" s="258">
        <v>38160</v>
      </c>
    </row>
    <row r="168" spans="1:22">
      <c r="A168" s="253">
        <v>166</v>
      </c>
      <c r="B168" s="254" t="s">
        <v>1217</v>
      </c>
      <c r="C168" s="255" t="s">
        <v>1073</v>
      </c>
      <c r="D168" s="256" t="s">
        <v>1218</v>
      </c>
      <c r="E168" s="256">
        <v>13038</v>
      </c>
      <c r="F168" s="257">
        <v>2210709</v>
      </c>
      <c r="G168" s="255" t="s">
        <v>151</v>
      </c>
      <c r="H168" s="258">
        <v>8001</v>
      </c>
      <c r="I168" s="259"/>
      <c r="J168" s="259">
        <v>0</v>
      </c>
      <c r="K168" s="259">
        <v>0</v>
      </c>
      <c r="L168" s="259">
        <v>0</v>
      </c>
      <c r="M168" s="259">
        <v>0</v>
      </c>
      <c r="N168" s="259">
        <v>0</v>
      </c>
      <c r="O168" s="259">
        <v>0</v>
      </c>
      <c r="P168" s="259">
        <v>0</v>
      </c>
      <c r="Q168" s="259">
        <v>0</v>
      </c>
      <c r="R168" s="259">
        <v>0</v>
      </c>
      <c r="S168" s="259">
        <v>0</v>
      </c>
      <c r="T168" s="259">
        <v>0</v>
      </c>
      <c r="U168" s="258">
        <v>0</v>
      </c>
      <c r="V168" s="258">
        <v>8001</v>
      </c>
    </row>
    <row r="169" spans="1:22">
      <c r="A169" s="253">
        <v>167</v>
      </c>
      <c r="B169" s="254" t="s">
        <v>1217</v>
      </c>
      <c r="C169" s="255" t="s">
        <v>1068</v>
      </c>
      <c r="D169" s="256" t="s">
        <v>1218</v>
      </c>
      <c r="E169" s="256">
        <v>13039</v>
      </c>
      <c r="F169" s="257">
        <v>2210709</v>
      </c>
      <c r="G169" s="255" t="s">
        <v>151</v>
      </c>
      <c r="H169" s="258">
        <v>889</v>
      </c>
      <c r="I169" s="259"/>
      <c r="J169" s="259">
        <v>0</v>
      </c>
      <c r="K169" s="259">
        <v>0</v>
      </c>
      <c r="L169" s="259">
        <v>0</v>
      </c>
      <c r="M169" s="259">
        <v>0</v>
      </c>
      <c r="N169" s="259">
        <v>0</v>
      </c>
      <c r="O169" s="259">
        <v>0</v>
      </c>
      <c r="P169" s="259">
        <v>0</v>
      </c>
      <c r="Q169" s="259">
        <v>0</v>
      </c>
      <c r="R169" s="259">
        <v>0</v>
      </c>
      <c r="S169" s="259">
        <v>0</v>
      </c>
      <c r="T169" s="259">
        <v>0</v>
      </c>
      <c r="U169" s="258">
        <v>0</v>
      </c>
      <c r="V169" s="258">
        <v>889</v>
      </c>
    </row>
    <row r="170" spans="1:22">
      <c r="A170" s="253">
        <v>168</v>
      </c>
      <c r="B170" s="254" t="s">
        <v>1219</v>
      </c>
      <c r="C170" s="255" t="s">
        <v>1220</v>
      </c>
      <c r="D170" s="256" t="s">
        <v>1221</v>
      </c>
      <c r="E170" s="256">
        <v>13041</v>
      </c>
      <c r="F170" s="257">
        <v>2210801</v>
      </c>
      <c r="G170" s="255" t="s">
        <v>981</v>
      </c>
      <c r="H170" s="258">
        <v>1225</v>
      </c>
      <c r="I170" s="259"/>
      <c r="J170" s="259">
        <v>0</v>
      </c>
      <c r="K170" s="259">
        <v>0</v>
      </c>
      <c r="L170" s="259">
        <v>0</v>
      </c>
      <c r="M170" s="259">
        <v>0</v>
      </c>
      <c r="N170" s="259">
        <v>0</v>
      </c>
      <c r="O170" s="259">
        <v>0</v>
      </c>
      <c r="P170" s="259">
        <v>0</v>
      </c>
      <c r="Q170" s="259">
        <v>0</v>
      </c>
      <c r="R170" s="259">
        <v>0</v>
      </c>
      <c r="S170" s="259">
        <v>0</v>
      </c>
      <c r="T170" s="259">
        <v>0</v>
      </c>
      <c r="U170" s="258">
        <v>0</v>
      </c>
      <c r="V170" s="258">
        <v>1225</v>
      </c>
    </row>
    <row r="171" spans="1:22">
      <c r="A171" s="253">
        <v>169</v>
      </c>
      <c r="B171" s="254" t="s">
        <v>1219</v>
      </c>
      <c r="C171" s="255" t="s">
        <v>1073</v>
      </c>
      <c r="D171" s="256" t="s">
        <v>1222</v>
      </c>
      <c r="E171" s="256">
        <v>13617</v>
      </c>
      <c r="F171" s="257">
        <v>2210201</v>
      </c>
      <c r="G171" s="255" t="s">
        <v>952</v>
      </c>
      <c r="H171" s="258">
        <v>4500</v>
      </c>
      <c r="I171" s="259"/>
      <c r="J171" s="259">
        <v>0</v>
      </c>
      <c r="K171" s="259">
        <v>0</v>
      </c>
      <c r="L171" s="259">
        <v>0</v>
      </c>
      <c r="M171" s="259">
        <v>0</v>
      </c>
      <c r="N171" s="259">
        <v>0</v>
      </c>
      <c r="O171" s="259">
        <v>0</v>
      </c>
      <c r="P171" s="259">
        <v>0</v>
      </c>
      <c r="Q171" s="259">
        <v>0</v>
      </c>
      <c r="R171" s="259">
        <v>0</v>
      </c>
      <c r="S171" s="259">
        <v>0</v>
      </c>
      <c r="T171" s="259">
        <v>0</v>
      </c>
      <c r="U171" s="258">
        <v>0</v>
      </c>
      <c r="V171" s="258">
        <v>4500</v>
      </c>
    </row>
    <row r="172" spans="1:22">
      <c r="A172" s="253">
        <v>170</v>
      </c>
      <c r="B172" s="254" t="s">
        <v>1223</v>
      </c>
      <c r="C172" s="255" t="s">
        <v>1224</v>
      </c>
      <c r="D172" s="256" t="s">
        <v>1225</v>
      </c>
      <c r="E172" s="256">
        <v>13045</v>
      </c>
      <c r="F172" s="257">
        <v>2210502</v>
      </c>
      <c r="G172" s="255" t="s">
        <v>963</v>
      </c>
      <c r="H172" s="258">
        <v>26936</v>
      </c>
      <c r="I172" s="259"/>
      <c r="J172" s="259">
        <v>0</v>
      </c>
      <c r="K172" s="259">
        <v>0</v>
      </c>
      <c r="L172" s="259">
        <v>0</v>
      </c>
      <c r="M172" s="259">
        <v>0</v>
      </c>
      <c r="N172" s="259">
        <v>0</v>
      </c>
      <c r="O172" s="259">
        <v>0</v>
      </c>
      <c r="P172" s="259">
        <v>0</v>
      </c>
      <c r="Q172" s="259">
        <v>0</v>
      </c>
      <c r="R172" s="259">
        <v>0</v>
      </c>
      <c r="S172" s="259">
        <v>0</v>
      </c>
      <c r="T172" s="259">
        <v>0</v>
      </c>
      <c r="U172" s="258">
        <v>0</v>
      </c>
      <c r="V172" s="258">
        <v>26936</v>
      </c>
    </row>
    <row r="173" spans="1:22">
      <c r="A173" s="253">
        <v>171</v>
      </c>
      <c r="B173" s="254" t="s">
        <v>1223</v>
      </c>
      <c r="C173" s="255" t="s">
        <v>1068</v>
      </c>
      <c r="D173" s="256" t="s">
        <v>1225</v>
      </c>
      <c r="E173" s="256">
        <v>13046</v>
      </c>
      <c r="F173" s="257">
        <v>2210502</v>
      </c>
      <c r="G173" s="255" t="s">
        <v>963</v>
      </c>
      <c r="H173" s="258">
        <v>2184</v>
      </c>
      <c r="I173" s="259"/>
      <c r="J173" s="259">
        <v>0</v>
      </c>
      <c r="K173" s="259">
        <v>0</v>
      </c>
      <c r="L173" s="259">
        <v>0</v>
      </c>
      <c r="M173" s="259">
        <v>0</v>
      </c>
      <c r="N173" s="259">
        <v>0</v>
      </c>
      <c r="O173" s="259">
        <v>0</v>
      </c>
      <c r="P173" s="259">
        <v>0</v>
      </c>
      <c r="Q173" s="259">
        <v>0</v>
      </c>
      <c r="R173" s="259">
        <v>0</v>
      </c>
      <c r="S173" s="259">
        <v>0</v>
      </c>
      <c r="T173" s="259">
        <v>0</v>
      </c>
      <c r="U173" s="258">
        <v>0</v>
      </c>
      <c r="V173" s="258">
        <v>2184</v>
      </c>
    </row>
    <row r="174" spans="1:22">
      <c r="A174" s="253">
        <v>172</v>
      </c>
      <c r="B174" s="254" t="s">
        <v>1223</v>
      </c>
      <c r="C174" s="255" t="s">
        <v>1073</v>
      </c>
      <c r="D174" s="256" t="s">
        <v>1226</v>
      </c>
      <c r="E174" s="256">
        <v>13047</v>
      </c>
      <c r="F174" s="257">
        <v>2821009</v>
      </c>
      <c r="G174" s="255" t="s">
        <v>160</v>
      </c>
      <c r="H174" s="258">
        <v>2105</v>
      </c>
      <c r="I174" s="259"/>
      <c r="J174" s="259">
        <v>0</v>
      </c>
      <c r="K174" s="259">
        <v>0</v>
      </c>
      <c r="L174" s="259">
        <v>0</v>
      </c>
      <c r="M174" s="259">
        <v>0</v>
      </c>
      <c r="N174" s="259">
        <v>0</v>
      </c>
      <c r="O174" s="259">
        <v>0</v>
      </c>
      <c r="P174" s="259">
        <v>0</v>
      </c>
      <c r="Q174" s="259">
        <v>0</v>
      </c>
      <c r="R174" s="259">
        <v>0</v>
      </c>
      <c r="S174" s="259">
        <v>0</v>
      </c>
      <c r="T174" s="259">
        <v>0</v>
      </c>
      <c r="U174" s="258">
        <v>0</v>
      </c>
      <c r="V174" s="258">
        <v>2105</v>
      </c>
    </row>
    <row r="175" spans="1:22">
      <c r="A175" s="253">
        <v>173</v>
      </c>
      <c r="B175" s="254" t="s">
        <v>1223</v>
      </c>
      <c r="C175" s="255" t="s">
        <v>1209</v>
      </c>
      <c r="D175" s="256" t="s">
        <v>1227</v>
      </c>
      <c r="E175" s="256">
        <v>13048</v>
      </c>
      <c r="F175" s="257">
        <v>2210205</v>
      </c>
      <c r="G175" s="255" t="s">
        <v>200</v>
      </c>
      <c r="H175" s="258">
        <v>16188.42</v>
      </c>
      <c r="I175" s="259"/>
      <c r="J175" s="259">
        <v>0</v>
      </c>
      <c r="K175" s="259">
        <v>0</v>
      </c>
      <c r="L175" s="259">
        <v>0</v>
      </c>
      <c r="M175" s="259">
        <v>0</v>
      </c>
      <c r="N175" s="259">
        <v>0</v>
      </c>
      <c r="O175" s="259">
        <v>0</v>
      </c>
      <c r="P175" s="259">
        <v>0</v>
      </c>
      <c r="Q175" s="259">
        <v>0</v>
      </c>
      <c r="R175" s="259">
        <v>0</v>
      </c>
      <c r="S175" s="259">
        <v>0</v>
      </c>
      <c r="T175" s="259">
        <v>0</v>
      </c>
      <c r="U175" s="258">
        <v>0</v>
      </c>
      <c r="V175" s="258">
        <v>16188.42</v>
      </c>
    </row>
    <row r="176" spans="1:22">
      <c r="A176" s="253">
        <v>174</v>
      </c>
      <c r="B176" s="254" t="s">
        <v>1223</v>
      </c>
      <c r="C176" s="255" t="s">
        <v>1068</v>
      </c>
      <c r="D176" s="256" t="s">
        <v>1227</v>
      </c>
      <c r="E176" s="256">
        <v>13049</v>
      </c>
      <c r="F176" s="257">
        <v>2210205</v>
      </c>
      <c r="G176" s="255" t="s">
        <v>200</v>
      </c>
      <c r="H176" s="258">
        <v>1312.58</v>
      </c>
      <c r="I176" s="259"/>
      <c r="J176" s="259">
        <v>0</v>
      </c>
      <c r="K176" s="259">
        <v>0</v>
      </c>
      <c r="L176" s="259">
        <v>0</v>
      </c>
      <c r="M176" s="259">
        <v>0</v>
      </c>
      <c r="N176" s="259">
        <v>0</v>
      </c>
      <c r="O176" s="259">
        <v>0</v>
      </c>
      <c r="P176" s="259">
        <v>0</v>
      </c>
      <c r="Q176" s="259">
        <v>0</v>
      </c>
      <c r="R176" s="259">
        <v>0</v>
      </c>
      <c r="S176" s="259">
        <v>0</v>
      </c>
      <c r="T176" s="259">
        <v>0</v>
      </c>
      <c r="U176" s="258">
        <v>0</v>
      </c>
      <c r="V176" s="258">
        <v>1312.58</v>
      </c>
    </row>
    <row r="177" spans="1:22">
      <c r="A177" s="253">
        <v>175</v>
      </c>
      <c r="B177" s="254" t="s">
        <v>1228</v>
      </c>
      <c r="C177" s="255" t="s">
        <v>1229</v>
      </c>
      <c r="D177" s="256" t="s">
        <v>1230</v>
      </c>
      <c r="E177" s="256">
        <v>13050</v>
      </c>
      <c r="F177" s="257">
        <v>2210511</v>
      </c>
      <c r="G177" s="255" t="s">
        <v>965</v>
      </c>
      <c r="H177" s="258">
        <v>16450</v>
      </c>
      <c r="I177" s="259"/>
      <c r="J177" s="259">
        <v>0</v>
      </c>
      <c r="K177" s="259">
        <v>0</v>
      </c>
      <c r="L177" s="259">
        <v>0</v>
      </c>
      <c r="M177" s="259">
        <v>0</v>
      </c>
      <c r="N177" s="259">
        <v>0</v>
      </c>
      <c r="O177" s="259">
        <v>0</v>
      </c>
      <c r="P177" s="259">
        <v>0</v>
      </c>
      <c r="Q177" s="259">
        <v>0</v>
      </c>
      <c r="R177" s="259">
        <v>0</v>
      </c>
      <c r="S177" s="259">
        <v>0</v>
      </c>
      <c r="T177" s="259">
        <v>0</v>
      </c>
      <c r="U177" s="258">
        <v>0</v>
      </c>
      <c r="V177" s="258">
        <v>16450</v>
      </c>
    </row>
    <row r="178" spans="1:22">
      <c r="A178" s="253">
        <v>176</v>
      </c>
      <c r="B178" s="254" t="s">
        <v>1223</v>
      </c>
      <c r="C178" s="255" t="s">
        <v>1231</v>
      </c>
      <c r="D178" s="256" t="s">
        <v>1232</v>
      </c>
      <c r="E178" s="256">
        <v>13101</v>
      </c>
      <c r="F178" s="257">
        <v>2210505</v>
      </c>
      <c r="G178" s="255" t="s">
        <v>142</v>
      </c>
      <c r="H178" s="258">
        <v>500</v>
      </c>
      <c r="I178" s="259"/>
      <c r="J178" s="259">
        <v>0</v>
      </c>
      <c r="K178" s="259">
        <v>0</v>
      </c>
      <c r="L178" s="259">
        <v>0</v>
      </c>
      <c r="M178" s="259">
        <v>0</v>
      </c>
      <c r="N178" s="259">
        <v>0</v>
      </c>
      <c r="O178" s="259">
        <v>0</v>
      </c>
      <c r="P178" s="259">
        <v>0</v>
      </c>
      <c r="Q178" s="259">
        <v>0</v>
      </c>
      <c r="R178" s="259">
        <v>0</v>
      </c>
      <c r="S178" s="259">
        <v>0</v>
      </c>
      <c r="T178" s="259">
        <v>0</v>
      </c>
      <c r="U178" s="258">
        <v>0</v>
      </c>
      <c r="V178" s="258">
        <v>500</v>
      </c>
    </row>
    <row r="179" spans="1:22">
      <c r="A179" s="253">
        <v>177</v>
      </c>
      <c r="B179" s="254" t="s">
        <v>1223</v>
      </c>
      <c r="C179" s="255" t="s">
        <v>1112</v>
      </c>
      <c r="D179" s="256" t="s">
        <v>1233</v>
      </c>
      <c r="E179" s="256">
        <v>13101</v>
      </c>
      <c r="F179" s="257">
        <v>2210205</v>
      </c>
      <c r="G179" s="255" t="s">
        <v>200</v>
      </c>
      <c r="H179" s="258">
        <v>400</v>
      </c>
      <c r="I179" s="259"/>
      <c r="J179" s="259">
        <v>0</v>
      </c>
      <c r="K179" s="259">
        <v>0</v>
      </c>
      <c r="L179" s="259">
        <v>0</v>
      </c>
      <c r="M179" s="259">
        <v>0</v>
      </c>
      <c r="N179" s="259">
        <v>0</v>
      </c>
      <c r="O179" s="259">
        <v>0</v>
      </c>
      <c r="P179" s="259">
        <v>0</v>
      </c>
      <c r="Q179" s="259">
        <v>0</v>
      </c>
      <c r="R179" s="259">
        <v>0</v>
      </c>
      <c r="S179" s="259">
        <v>0</v>
      </c>
      <c r="T179" s="259">
        <v>0</v>
      </c>
      <c r="U179" s="258">
        <v>0</v>
      </c>
      <c r="V179" s="258">
        <v>400</v>
      </c>
    </row>
    <row r="180" spans="1:22">
      <c r="A180" s="253">
        <v>178</v>
      </c>
      <c r="B180" s="254" t="s">
        <v>1223</v>
      </c>
      <c r="C180" s="255" t="s">
        <v>1112</v>
      </c>
      <c r="D180" s="256" t="s">
        <v>1234</v>
      </c>
      <c r="E180" s="256">
        <v>13101</v>
      </c>
      <c r="F180" s="257">
        <v>2210205</v>
      </c>
      <c r="G180" s="255" t="s">
        <v>200</v>
      </c>
      <c r="H180" s="258">
        <v>400</v>
      </c>
      <c r="I180" s="259"/>
      <c r="J180" s="259">
        <v>0</v>
      </c>
      <c r="K180" s="259">
        <v>0</v>
      </c>
      <c r="L180" s="259">
        <v>0</v>
      </c>
      <c r="M180" s="259">
        <v>0</v>
      </c>
      <c r="N180" s="259">
        <v>0</v>
      </c>
      <c r="O180" s="259">
        <v>0</v>
      </c>
      <c r="P180" s="259">
        <v>0</v>
      </c>
      <c r="Q180" s="259">
        <v>0</v>
      </c>
      <c r="R180" s="259">
        <v>0</v>
      </c>
      <c r="S180" s="259">
        <v>0</v>
      </c>
      <c r="T180" s="259">
        <v>0</v>
      </c>
      <c r="U180" s="258">
        <v>0</v>
      </c>
      <c r="V180" s="258">
        <v>400</v>
      </c>
    </row>
    <row r="181" spans="1:22">
      <c r="A181" s="253">
        <v>179</v>
      </c>
      <c r="B181" s="254" t="s">
        <v>1223</v>
      </c>
      <c r="C181" s="255" t="s">
        <v>1073</v>
      </c>
      <c r="D181" s="256" t="s">
        <v>1235</v>
      </c>
      <c r="E181" s="256">
        <v>13101</v>
      </c>
      <c r="F181" s="257">
        <v>2111238</v>
      </c>
      <c r="G181" s="255" t="s">
        <v>935</v>
      </c>
      <c r="H181" s="258">
        <v>300</v>
      </c>
      <c r="I181" s="259"/>
      <c r="J181" s="259">
        <v>0</v>
      </c>
      <c r="K181" s="259">
        <v>0</v>
      </c>
      <c r="L181" s="259">
        <v>0</v>
      </c>
      <c r="M181" s="259">
        <v>0</v>
      </c>
      <c r="N181" s="259">
        <v>0</v>
      </c>
      <c r="O181" s="259">
        <v>0</v>
      </c>
      <c r="P181" s="259">
        <v>0</v>
      </c>
      <c r="Q181" s="259">
        <v>0</v>
      </c>
      <c r="R181" s="259">
        <v>0</v>
      </c>
      <c r="S181" s="259">
        <v>0</v>
      </c>
      <c r="T181" s="259">
        <v>0</v>
      </c>
      <c r="U181" s="258">
        <v>0</v>
      </c>
      <c r="V181" s="258">
        <v>300</v>
      </c>
    </row>
    <row r="182" spans="1:22">
      <c r="A182" s="253">
        <v>180</v>
      </c>
      <c r="B182" s="254" t="s">
        <v>1223</v>
      </c>
      <c r="C182" s="255" t="s">
        <v>1112</v>
      </c>
      <c r="D182" s="256" t="s">
        <v>1215</v>
      </c>
      <c r="E182" s="256">
        <v>13102</v>
      </c>
      <c r="F182" s="257">
        <v>2210205</v>
      </c>
      <c r="G182" s="255" t="s">
        <v>200</v>
      </c>
      <c r="H182" s="258">
        <v>200</v>
      </c>
      <c r="I182" s="259"/>
      <c r="J182" s="259">
        <v>0</v>
      </c>
      <c r="K182" s="259">
        <v>0</v>
      </c>
      <c r="L182" s="259">
        <v>0</v>
      </c>
      <c r="M182" s="259">
        <v>0</v>
      </c>
      <c r="N182" s="259">
        <v>0</v>
      </c>
      <c r="O182" s="259">
        <v>0</v>
      </c>
      <c r="P182" s="259">
        <v>0</v>
      </c>
      <c r="Q182" s="259">
        <v>0</v>
      </c>
      <c r="R182" s="259">
        <v>0</v>
      </c>
      <c r="S182" s="259">
        <v>0</v>
      </c>
      <c r="T182" s="259">
        <v>0</v>
      </c>
      <c r="U182" s="258">
        <v>0</v>
      </c>
      <c r="V182" s="258">
        <v>200</v>
      </c>
    </row>
    <row r="183" spans="1:22">
      <c r="A183" s="253">
        <v>181</v>
      </c>
      <c r="B183" s="254" t="s">
        <v>1223</v>
      </c>
      <c r="C183" s="255" t="s">
        <v>1073</v>
      </c>
      <c r="D183" s="256" t="s">
        <v>1236</v>
      </c>
      <c r="E183" s="256">
        <v>13102</v>
      </c>
      <c r="F183" s="257">
        <v>2210202</v>
      </c>
      <c r="G183" s="255" t="s">
        <v>136</v>
      </c>
      <c r="H183" s="258">
        <v>240</v>
      </c>
      <c r="I183" s="259"/>
      <c r="J183" s="259">
        <v>0</v>
      </c>
      <c r="K183" s="259">
        <v>0</v>
      </c>
      <c r="L183" s="259">
        <v>0</v>
      </c>
      <c r="M183" s="259">
        <v>0</v>
      </c>
      <c r="N183" s="259">
        <v>0</v>
      </c>
      <c r="O183" s="259">
        <v>0</v>
      </c>
      <c r="P183" s="259">
        <v>0</v>
      </c>
      <c r="Q183" s="259">
        <v>0</v>
      </c>
      <c r="R183" s="259">
        <v>0</v>
      </c>
      <c r="S183" s="259">
        <v>0</v>
      </c>
      <c r="T183" s="259">
        <v>0</v>
      </c>
      <c r="U183" s="258">
        <v>0</v>
      </c>
      <c r="V183" s="258">
        <v>240</v>
      </c>
    </row>
    <row r="184" spans="1:22">
      <c r="A184" s="253">
        <v>182</v>
      </c>
      <c r="B184" s="254" t="s">
        <v>1223</v>
      </c>
      <c r="C184" s="255" t="s">
        <v>1112</v>
      </c>
      <c r="D184" s="256" t="s">
        <v>1237</v>
      </c>
      <c r="E184" s="256">
        <v>13102</v>
      </c>
      <c r="F184" s="257">
        <v>2210205</v>
      </c>
      <c r="G184" s="255" t="s">
        <v>200</v>
      </c>
      <c r="H184" s="258">
        <v>400</v>
      </c>
      <c r="I184" s="259"/>
      <c r="J184" s="259">
        <v>0</v>
      </c>
      <c r="K184" s="259">
        <v>0</v>
      </c>
      <c r="L184" s="259">
        <v>0</v>
      </c>
      <c r="M184" s="259">
        <v>0</v>
      </c>
      <c r="N184" s="259">
        <v>0</v>
      </c>
      <c r="O184" s="259">
        <v>0</v>
      </c>
      <c r="P184" s="259">
        <v>0</v>
      </c>
      <c r="Q184" s="259">
        <v>0</v>
      </c>
      <c r="R184" s="259">
        <v>0</v>
      </c>
      <c r="S184" s="259">
        <v>0</v>
      </c>
      <c r="T184" s="259">
        <v>0</v>
      </c>
      <c r="U184" s="258">
        <v>0</v>
      </c>
      <c r="V184" s="258">
        <v>400</v>
      </c>
    </row>
    <row r="185" spans="1:22">
      <c r="A185" s="253">
        <v>183</v>
      </c>
      <c r="B185" s="254" t="s">
        <v>1223</v>
      </c>
      <c r="C185" s="255" t="s">
        <v>1112</v>
      </c>
      <c r="D185" s="256" t="s">
        <v>1238</v>
      </c>
      <c r="E185" s="256">
        <v>13102</v>
      </c>
      <c r="F185" s="257">
        <v>2111238</v>
      </c>
      <c r="G185" s="255" t="s">
        <v>935</v>
      </c>
      <c r="H185" s="258">
        <v>400</v>
      </c>
      <c r="I185" s="259"/>
      <c r="J185" s="259">
        <v>0</v>
      </c>
      <c r="K185" s="259">
        <v>0</v>
      </c>
      <c r="L185" s="259">
        <v>0</v>
      </c>
      <c r="M185" s="259">
        <v>0</v>
      </c>
      <c r="N185" s="259">
        <v>0</v>
      </c>
      <c r="O185" s="259">
        <v>0</v>
      </c>
      <c r="P185" s="259">
        <v>0</v>
      </c>
      <c r="Q185" s="259">
        <v>0</v>
      </c>
      <c r="R185" s="259">
        <v>0</v>
      </c>
      <c r="S185" s="259">
        <v>0</v>
      </c>
      <c r="T185" s="259">
        <v>0</v>
      </c>
      <c r="U185" s="258">
        <v>0</v>
      </c>
      <c r="V185" s="258">
        <v>400</v>
      </c>
    </row>
    <row r="186" spans="1:22">
      <c r="A186" s="253">
        <v>184</v>
      </c>
      <c r="B186" s="254" t="s">
        <v>1223</v>
      </c>
      <c r="C186" s="255" t="s">
        <v>1112</v>
      </c>
      <c r="D186" s="256" t="s">
        <v>1239</v>
      </c>
      <c r="E186" s="256">
        <v>13102</v>
      </c>
      <c r="F186" s="257">
        <v>2210205</v>
      </c>
      <c r="G186" s="255" t="s">
        <v>200</v>
      </c>
      <c r="H186" s="258">
        <v>400</v>
      </c>
      <c r="I186" s="259"/>
      <c r="J186" s="259">
        <v>0</v>
      </c>
      <c r="K186" s="259">
        <v>0</v>
      </c>
      <c r="L186" s="259">
        <v>0</v>
      </c>
      <c r="M186" s="259">
        <v>0</v>
      </c>
      <c r="N186" s="259">
        <v>0</v>
      </c>
      <c r="O186" s="259">
        <v>0</v>
      </c>
      <c r="P186" s="259">
        <v>0</v>
      </c>
      <c r="Q186" s="259">
        <v>0</v>
      </c>
      <c r="R186" s="259">
        <v>0</v>
      </c>
      <c r="S186" s="259">
        <v>0</v>
      </c>
      <c r="T186" s="259">
        <v>0</v>
      </c>
      <c r="U186" s="258">
        <v>0</v>
      </c>
      <c r="V186" s="258">
        <v>400</v>
      </c>
    </row>
    <row r="187" spans="1:22">
      <c r="A187" s="253">
        <v>185</v>
      </c>
      <c r="B187" s="254" t="s">
        <v>1223</v>
      </c>
      <c r="C187" s="255" t="s">
        <v>1073</v>
      </c>
      <c r="D187" s="256" t="s">
        <v>1217</v>
      </c>
      <c r="E187" s="256">
        <v>13103</v>
      </c>
      <c r="F187" s="257">
        <v>2210511</v>
      </c>
      <c r="G187" s="255" t="s">
        <v>965</v>
      </c>
      <c r="H187" s="258">
        <v>300</v>
      </c>
      <c r="I187" s="259"/>
      <c r="J187" s="259">
        <v>0</v>
      </c>
      <c r="K187" s="259">
        <v>0</v>
      </c>
      <c r="L187" s="259">
        <v>0</v>
      </c>
      <c r="M187" s="259">
        <v>0</v>
      </c>
      <c r="N187" s="259">
        <v>0</v>
      </c>
      <c r="O187" s="259">
        <v>0</v>
      </c>
      <c r="P187" s="259">
        <v>0</v>
      </c>
      <c r="Q187" s="259">
        <v>0</v>
      </c>
      <c r="R187" s="259">
        <v>0</v>
      </c>
      <c r="S187" s="259">
        <v>0</v>
      </c>
      <c r="T187" s="259">
        <v>0</v>
      </c>
      <c r="U187" s="258">
        <v>0</v>
      </c>
      <c r="V187" s="258">
        <v>300</v>
      </c>
    </row>
    <row r="188" spans="1:22">
      <c r="A188" s="253">
        <v>186</v>
      </c>
      <c r="B188" s="254" t="s">
        <v>1223</v>
      </c>
      <c r="C188" s="255" t="s">
        <v>1073</v>
      </c>
      <c r="D188" s="256" t="s">
        <v>1240</v>
      </c>
      <c r="E188" s="256">
        <v>13103</v>
      </c>
      <c r="F188" s="257">
        <v>2210511</v>
      </c>
      <c r="G188" s="255" t="s">
        <v>965</v>
      </c>
      <c r="H188" s="258">
        <v>500</v>
      </c>
      <c r="I188" s="259"/>
      <c r="J188" s="259">
        <v>0</v>
      </c>
      <c r="K188" s="259">
        <v>0</v>
      </c>
      <c r="L188" s="259">
        <v>0</v>
      </c>
      <c r="M188" s="259">
        <v>0</v>
      </c>
      <c r="N188" s="259">
        <v>0</v>
      </c>
      <c r="O188" s="259">
        <v>0</v>
      </c>
      <c r="P188" s="259">
        <v>0</v>
      </c>
      <c r="Q188" s="259">
        <v>0</v>
      </c>
      <c r="R188" s="259">
        <v>0</v>
      </c>
      <c r="S188" s="259">
        <v>0</v>
      </c>
      <c r="T188" s="259">
        <v>0</v>
      </c>
      <c r="U188" s="258">
        <v>0</v>
      </c>
      <c r="V188" s="258">
        <v>500</v>
      </c>
    </row>
    <row r="189" spans="1:22">
      <c r="A189" s="253">
        <v>187</v>
      </c>
      <c r="B189" s="254" t="s">
        <v>1223</v>
      </c>
      <c r="C189" s="255" t="s">
        <v>1073</v>
      </c>
      <c r="D189" s="256" t="s">
        <v>1241</v>
      </c>
      <c r="E189" s="256">
        <v>13103</v>
      </c>
      <c r="F189" s="257">
        <v>2210709</v>
      </c>
      <c r="G189" s="255" t="s">
        <v>151</v>
      </c>
      <c r="H189" s="258">
        <v>990</v>
      </c>
      <c r="I189" s="259"/>
      <c r="J189" s="259">
        <v>0</v>
      </c>
      <c r="K189" s="259">
        <v>0</v>
      </c>
      <c r="L189" s="259">
        <v>0</v>
      </c>
      <c r="M189" s="259">
        <v>0</v>
      </c>
      <c r="N189" s="259">
        <v>0</v>
      </c>
      <c r="O189" s="259">
        <v>0</v>
      </c>
      <c r="P189" s="259">
        <v>0</v>
      </c>
      <c r="Q189" s="259">
        <v>0</v>
      </c>
      <c r="R189" s="259">
        <v>0</v>
      </c>
      <c r="S189" s="259">
        <v>0</v>
      </c>
      <c r="T189" s="259">
        <v>0</v>
      </c>
      <c r="U189" s="258">
        <v>0</v>
      </c>
      <c r="V189" s="258">
        <v>990</v>
      </c>
    </row>
    <row r="190" spans="1:22">
      <c r="A190" s="253">
        <v>188</v>
      </c>
      <c r="B190" s="254" t="s">
        <v>1223</v>
      </c>
      <c r="C190" s="255" t="s">
        <v>1073</v>
      </c>
      <c r="D190" s="256" t="s">
        <v>1242</v>
      </c>
      <c r="E190" s="256">
        <v>13103</v>
      </c>
      <c r="F190" s="257">
        <v>2210511</v>
      </c>
      <c r="G190" s="255" t="s">
        <v>965</v>
      </c>
      <c r="H190" s="258">
        <v>300</v>
      </c>
      <c r="I190" s="259"/>
      <c r="J190" s="259">
        <v>0</v>
      </c>
      <c r="K190" s="259">
        <v>0</v>
      </c>
      <c r="L190" s="259">
        <v>0</v>
      </c>
      <c r="M190" s="259">
        <v>0</v>
      </c>
      <c r="N190" s="259">
        <v>0</v>
      </c>
      <c r="O190" s="259">
        <v>0</v>
      </c>
      <c r="P190" s="259">
        <v>0</v>
      </c>
      <c r="Q190" s="259">
        <v>0</v>
      </c>
      <c r="R190" s="259">
        <v>0</v>
      </c>
      <c r="S190" s="259">
        <v>0</v>
      </c>
      <c r="T190" s="259">
        <v>0</v>
      </c>
      <c r="U190" s="258">
        <v>0</v>
      </c>
      <c r="V190" s="258">
        <v>300</v>
      </c>
    </row>
    <row r="191" spans="1:22">
      <c r="A191" s="253">
        <v>189</v>
      </c>
      <c r="B191" s="254" t="s">
        <v>1223</v>
      </c>
      <c r="C191" s="255" t="s">
        <v>1073</v>
      </c>
      <c r="D191" s="256" t="s">
        <v>1219</v>
      </c>
      <c r="E191" s="256">
        <v>13104</v>
      </c>
      <c r="G191" s="255" t="s">
        <v>1052</v>
      </c>
      <c r="H191" s="258">
        <v>360</v>
      </c>
      <c r="I191" s="259"/>
      <c r="J191" s="259">
        <v>0</v>
      </c>
      <c r="K191" s="259">
        <v>0</v>
      </c>
      <c r="L191" s="259">
        <v>0</v>
      </c>
      <c r="M191" s="259">
        <v>0</v>
      </c>
      <c r="N191" s="259">
        <v>0</v>
      </c>
      <c r="O191" s="259">
        <v>0</v>
      </c>
      <c r="P191" s="259">
        <v>0</v>
      </c>
      <c r="Q191" s="259">
        <v>0</v>
      </c>
      <c r="R191" s="259">
        <v>0</v>
      </c>
      <c r="S191" s="259">
        <v>0</v>
      </c>
      <c r="T191" s="259">
        <v>0</v>
      </c>
      <c r="U191" s="258">
        <v>0</v>
      </c>
      <c r="V191" s="258">
        <v>360</v>
      </c>
    </row>
    <row r="192" spans="1:22">
      <c r="A192" s="253">
        <v>190</v>
      </c>
      <c r="B192" s="254" t="s">
        <v>1223</v>
      </c>
      <c r="C192" s="255" t="s">
        <v>1073</v>
      </c>
      <c r="D192" s="256" t="s">
        <v>1243</v>
      </c>
      <c r="E192" s="256">
        <v>13104</v>
      </c>
      <c r="F192" s="257">
        <v>2210511</v>
      </c>
      <c r="G192" s="255" t="s">
        <v>965</v>
      </c>
      <c r="H192" s="258">
        <v>1500</v>
      </c>
      <c r="I192" s="259"/>
      <c r="J192" s="259">
        <v>0</v>
      </c>
      <c r="K192" s="259">
        <v>0</v>
      </c>
      <c r="L192" s="259">
        <v>0</v>
      </c>
      <c r="M192" s="259">
        <v>0</v>
      </c>
      <c r="N192" s="259">
        <v>0</v>
      </c>
      <c r="O192" s="259">
        <v>0</v>
      </c>
      <c r="P192" s="259">
        <v>0</v>
      </c>
      <c r="Q192" s="259">
        <v>0</v>
      </c>
      <c r="R192" s="259">
        <v>0</v>
      </c>
      <c r="S192" s="259">
        <v>0</v>
      </c>
      <c r="T192" s="259">
        <v>0</v>
      </c>
      <c r="U192" s="258">
        <v>0</v>
      </c>
      <c r="V192" s="258">
        <v>1500</v>
      </c>
    </row>
    <row r="193" spans="1:22">
      <c r="A193" s="253">
        <v>191</v>
      </c>
      <c r="B193" s="254" t="s">
        <v>1223</v>
      </c>
      <c r="C193" s="255" t="s">
        <v>1066</v>
      </c>
      <c r="D193" s="256" t="s">
        <v>1223</v>
      </c>
      <c r="E193" s="256">
        <v>13105</v>
      </c>
      <c r="G193" s="255" t="s">
        <v>1052</v>
      </c>
      <c r="H193" s="258">
        <v>7280</v>
      </c>
      <c r="I193" s="259"/>
      <c r="J193" s="259">
        <v>0</v>
      </c>
      <c r="K193" s="259">
        <v>0</v>
      </c>
      <c r="L193" s="259">
        <v>0</v>
      </c>
      <c r="M193" s="259">
        <v>0</v>
      </c>
      <c r="N193" s="259">
        <v>0</v>
      </c>
      <c r="O193" s="259">
        <v>0</v>
      </c>
      <c r="P193" s="259">
        <v>0</v>
      </c>
      <c r="Q193" s="259">
        <v>0</v>
      </c>
      <c r="R193" s="259">
        <v>0</v>
      </c>
      <c r="S193" s="259">
        <v>0</v>
      </c>
      <c r="T193" s="259">
        <v>0</v>
      </c>
      <c r="U193" s="258">
        <v>0</v>
      </c>
      <c r="V193" s="258">
        <v>7280</v>
      </c>
    </row>
    <row r="194" spans="1:22">
      <c r="A194" s="253">
        <v>192</v>
      </c>
      <c r="B194" s="254" t="s">
        <v>1223</v>
      </c>
      <c r="C194" s="255" t="s">
        <v>1231</v>
      </c>
      <c r="D194" s="256" t="s">
        <v>1244</v>
      </c>
      <c r="E194" s="256">
        <v>13106</v>
      </c>
      <c r="G194" s="255" t="s">
        <v>1052</v>
      </c>
      <c r="H194" s="258">
        <v>8400</v>
      </c>
      <c r="I194" s="259"/>
      <c r="J194" s="259">
        <v>0</v>
      </c>
      <c r="K194" s="259">
        <v>0</v>
      </c>
      <c r="L194" s="259">
        <v>0</v>
      </c>
      <c r="M194" s="259">
        <v>0</v>
      </c>
      <c r="N194" s="259">
        <v>0</v>
      </c>
      <c r="O194" s="259">
        <v>0</v>
      </c>
      <c r="P194" s="259">
        <v>0</v>
      </c>
      <c r="Q194" s="259">
        <v>0</v>
      </c>
      <c r="R194" s="259">
        <v>0</v>
      </c>
      <c r="S194" s="259">
        <v>0</v>
      </c>
      <c r="T194" s="259">
        <v>0</v>
      </c>
      <c r="U194" s="258">
        <v>0</v>
      </c>
      <c r="V194" s="258">
        <v>8400</v>
      </c>
    </row>
    <row r="195" spans="1:22">
      <c r="A195" s="253">
        <v>193</v>
      </c>
      <c r="B195" s="254" t="s">
        <v>1223</v>
      </c>
      <c r="C195" s="255" t="s">
        <v>1231</v>
      </c>
      <c r="D195" s="256" t="s">
        <v>1245</v>
      </c>
      <c r="E195" s="256">
        <v>13107</v>
      </c>
      <c r="G195" s="255" t="s">
        <v>1052</v>
      </c>
      <c r="H195" s="258">
        <v>2101</v>
      </c>
      <c r="I195" s="259"/>
      <c r="J195" s="259">
        <v>0</v>
      </c>
      <c r="K195" s="259">
        <v>0</v>
      </c>
      <c r="L195" s="259">
        <v>0</v>
      </c>
      <c r="M195" s="259">
        <v>0</v>
      </c>
      <c r="N195" s="259">
        <v>0</v>
      </c>
      <c r="O195" s="259">
        <v>0</v>
      </c>
      <c r="P195" s="259">
        <v>0</v>
      </c>
      <c r="Q195" s="259">
        <v>0</v>
      </c>
      <c r="R195" s="259">
        <v>0</v>
      </c>
      <c r="S195" s="259">
        <v>0</v>
      </c>
      <c r="T195" s="259">
        <v>0</v>
      </c>
      <c r="U195" s="258">
        <v>0</v>
      </c>
      <c r="V195" s="258">
        <v>2101</v>
      </c>
    </row>
    <row r="196" spans="1:22">
      <c r="A196" s="253">
        <v>194</v>
      </c>
      <c r="B196" s="254" t="s">
        <v>1223</v>
      </c>
      <c r="C196" s="255" t="s">
        <v>1231</v>
      </c>
      <c r="D196" s="256" t="s">
        <v>1246</v>
      </c>
      <c r="E196" s="256">
        <v>13107</v>
      </c>
      <c r="F196" s="257">
        <v>2210505</v>
      </c>
      <c r="G196" s="255" t="s">
        <v>142</v>
      </c>
      <c r="H196" s="258">
        <v>2000</v>
      </c>
      <c r="I196" s="259"/>
      <c r="J196" s="259">
        <v>0</v>
      </c>
      <c r="K196" s="259">
        <v>0</v>
      </c>
      <c r="L196" s="259">
        <v>0</v>
      </c>
      <c r="M196" s="259">
        <v>0</v>
      </c>
      <c r="N196" s="259">
        <v>0</v>
      </c>
      <c r="O196" s="259">
        <v>0</v>
      </c>
      <c r="P196" s="259">
        <v>0</v>
      </c>
      <c r="Q196" s="259">
        <v>0</v>
      </c>
      <c r="R196" s="259">
        <v>0</v>
      </c>
      <c r="S196" s="259">
        <v>0</v>
      </c>
      <c r="T196" s="259">
        <v>0</v>
      </c>
      <c r="U196" s="258">
        <v>0</v>
      </c>
      <c r="V196" s="258">
        <v>2000</v>
      </c>
    </row>
    <row r="197" spans="1:22">
      <c r="A197" s="253">
        <v>195</v>
      </c>
      <c r="B197" s="254" t="s">
        <v>1223</v>
      </c>
      <c r="C197" s="255" t="s">
        <v>1231</v>
      </c>
      <c r="D197" s="256" t="s">
        <v>1228</v>
      </c>
      <c r="E197" s="256">
        <v>13108</v>
      </c>
      <c r="G197" s="255" t="s">
        <v>1052</v>
      </c>
      <c r="H197" s="258">
        <v>5940</v>
      </c>
      <c r="I197" s="259"/>
      <c r="J197" s="259">
        <v>0</v>
      </c>
      <c r="K197" s="259">
        <v>0</v>
      </c>
      <c r="L197" s="259">
        <v>0</v>
      </c>
      <c r="M197" s="259">
        <v>0</v>
      </c>
      <c r="N197" s="259">
        <v>0</v>
      </c>
      <c r="O197" s="259">
        <v>0</v>
      </c>
      <c r="P197" s="259">
        <v>0</v>
      </c>
      <c r="Q197" s="259">
        <v>0</v>
      </c>
      <c r="R197" s="259">
        <v>0</v>
      </c>
      <c r="S197" s="259">
        <v>0</v>
      </c>
      <c r="T197" s="259">
        <v>0</v>
      </c>
      <c r="U197" s="258">
        <v>0</v>
      </c>
      <c r="V197" s="258">
        <v>5940</v>
      </c>
    </row>
    <row r="198" spans="1:22">
      <c r="A198" s="253">
        <v>196</v>
      </c>
      <c r="B198" s="254" t="s">
        <v>1223</v>
      </c>
      <c r="C198" s="255" t="s">
        <v>1068</v>
      </c>
      <c r="D198" s="256" t="s">
        <v>1228</v>
      </c>
      <c r="E198" s="256">
        <v>13109</v>
      </c>
      <c r="G198" s="255" t="s">
        <v>1052</v>
      </c>
      <c r="H198" s="258">
        <v>660</v>
      </c>
      <c r="I198" s="259"/>
      <c r="J198" s="259">
        <v>0</v>
      </c>
      <c r="K198" s="259">
        <v>0</v>
      </c>
      <c r="L198" s="259">
        <v>0</v>
      </c>
      <c r="M198" s="259">
        <v>0</v>
      </c>
      <c r="N198" s="259">
        <v>0</v>
      </c>
      <c r="O198" s="259">
        <v>0</v>
      </c>
      <c r="P198" s="259">
        <v>0</v>
      </c>
      <c r="Q198" s="259">
        <v>0</v>
      </c>
      <c r="R198" s="259">
        <v>0</v>
      </c>
      <c r="S198" s="259">
        <v>0</v>
      </c>
      <c r="T198" s="259">
        <v>0</v>
      </c>
      <c r="U198" s="258">
        <v>0</v>
      </c>
      <c r="V198" s="258">
        <v>660</v>
      </c>
    </row>
    <row r="199" spans="1:22">
      <c r="A199" s="253">
        <v>197</v>
      </c>
      <c r="B199" s="254" t="s">
        <v>1223</v>
      </c>
      <c r="C199" s="255" t="s">
        <v>1247</v>
      </c>
      <c r="D199" s="256" t="s">
        <v>1248</v>
      </c>
      <c r="E199" s="256">
        <v>13110</v>
      </c>
      <c r="G199" s="255" t="s">
        <v>1052</v>
      </c>
      <c r="H199" s="258">
        <v>460</v>
      </c>
      <c r="I199" s="259"/>
      <c r="J199" s="259">
        <v>0</v>
      </c>
      <c r="K199" s="259">
        <v>0</v>
      </c>
      <c r="L199" s="259">
        <v>0</v>
      </c>
      <c r="M199" s="259">
        <v>0</v>
      </c>
      <c r="N199" s="259">
        <v>0</v>
      </c>
      <c r="O199" s="259">
        <v>0</v>
      </c>
      <c r="P199" s="259">
        <v>0</v>
      </c>
      <c r="Q199" s="259">
        <v>0</v>
      </c>
      <c r="R199" s="259">
        <v>0</v>
      </c>
      <c r="S199" s="259">
        <v>0</v>
      </c>
      <c r="T199" s="259">
        <v>0</v>
      </c>
      <c r="U199" s="258">
        <v>0</v>
      </c>
      <c r="V199" s="258">
        <v>460</v>
      </c>
    </row>
    <row r="200" spans="1:22">
      <c r="A200" s="253">
        <v>198</v>
      </c>
      <c r="B200" s="254" t="s">
        <v>1223</v>
      </c>
      <c r="C200" s="255" t="s">
        <v>1231</v>
      </c>
      <c r="D200" s="256" t="s">
        <v>1249</v>
      </c>
      <c r="E200" s="256">
        <v>13110</v>
      </c>
      <c r="G200" s="255" t="s">
        <v>1052</v>
      </c>
      <c r="H200" s="258">
        <v>4400</v>
      </c>
      <c r="I200" s="259"/>
      <c r="J200" s="259">
        <v>0</v>
      </c>
      <c r="K200" s="259">
        <v>0</v>
      </c>
      <c r="L200" s="259">
        <v>0</v>
      </c>
      <c r="M200" s="259">
        <v>0</v>
      </c>
      <c r="N200" s="259">
        <v>0</v>
      </c>
      <c r="O200" s="259">
        <v>0</v>
      </c>
      <c r="P200" s="259">
        <v>0</v>
      </c>
      <c r="Q200" s="259">
        <v>0</v>
      </c>
      <c r="R200" s="259">
        <v>0</v>
      </c>
      <c r="S200" s="259">
        <v>0</v>
      </c>
      <c r="T200" s="259">
        <v>0</v>
      </c>
      <c r="U200" s="258">
        <v>0</v>
      </c>
      <c r="V200" s="258">
        <v>4400</v>
      </c>
    </row>
    <row r="201" spans="1:22">
      <c r="A201" s="253">
        <v>199</v>
      </c>
      <c r="B201" s="254" t="s">
        <v>1223</v>
      </c>
      <c r="C201" s="255" t="s">
        <v>1231</v>
      </c>
      <c r="D201" s="256" t="s">
        <v>1250</v>
      </c>
      <c r="E201" s="257">
        <v>13111</v>
      </c>
      <c r="G201" s="255" t="s">
        <v>1052</v>
      </c>
      <c r="H201" s="258">
        <v>3657</v>
      </c>
      <c r="I201" s="259"/>
      <c r="J201" s="259">
        <v>0</v>
      </c>
      <c r="K201" s="259">
        <v>0</v>
      </c>
      <c r="L201" s="259">
        <v>0</v>
      </c>
      <c r="M201" s="259">
        <v>0</v>
      </c>
      <c r="N201" s="259">
        <v>0</v>
      </c>
      <c r="O201" s="259">
        <v>0</v>
      </c>
      <c r="P201" s="259">
        <v>0</v>
      </c>
      <c r="Q201" s="259">
        <v>0</v>
      </c>
      <c r="R201" s="259">
        <v>0</v>
      </c>
      <c r="S201" s="259">
        <v>0</v>
      </c>
      <c r="T201" s="259">
        <v>0</v>
      </c>
      <c r="U201" s="258">
        <v>0</v>
      </c>
      <c r="V201" s="258">
        <v>3657</v>
      </c>
    </row>
    <row r="202" spans="1:22">
      <c r="A202" s="253">
        <v>200</v>
      </c>
      <c r="B202" s="254" t="s">
        <v>1223</v>
      </c>
      <c r="C202" s="255" t="s">
        <v>1231</v>
      </c>
      <c r="D202" s="256" t="s">
        <v>1251</v>
      </c>
      <c r="E202" s="256">
        <v>13111</v>
      </c>
      <c r="G202" s="255" t="s">
        <v>1052</v>
      </c>
      <c r="H202" s="258">
        <v>3990</v>
      </c>
      <c r="I202" s="259"/>
      <c r="J202" s="259">
        <v>0</v>
      </c>
      <c r="K202" s="259">
        <v>0</v>
      </c>
      <c r="L202" s="259">
        <v>0</v>
      </c>
      <c r="M202" s="259">
        <v>0</v>
      </c>
      <c r="N202" s="259">
        <v>0</v>
      </c>
      <c r="O202" s="259">
        <v>0</v>
      </c>
      <c r="P202" s="259">
        <v>0</v>
      </c>
      <c r="Q202" s="259">
        <v>0</v>
      </c>
      <c r="R202" s="259">
        <v>0</v>
      </c>
      <c r="S202" s="259">
        <v>0</v>
      </c>
      <c r="T202" s="259">
        <v>0</v>
      </c>
      <c r="U202" s="258">
        <v>0</v>
      </c>
      <c r="V202" s="258">
        <v>3990</v>
      </c>
    </row>
    <row r="203" spans="1:22">
      <c r="A203" s="253">
        <v>201</v>
      </c>
      <c r="B203" s="254" t="s">
        <v>1223</v>
      </c>
      <c r="C203" s="255" t="s">
        <v>1209</v>
      </c>
      <c r="D203" s="256" t="s">
        <v>1252</v>
      </c>
      <c r="E203" s="256">
        <v>13112</v>
      </c>
      <c r="G203" s="255" t="s">
        <v>1052</v>
      </c>
      <c r="H203" s="258">
        <v>1200</v>
      </c>
      <c r="I203" s="259"/>
      <c r="J203" s="259">
        <v>0</v>
      </c>
      <c r="K203" s="259">
        <v>0</v>
      </c>
      <c r="L203" s="259">
        <v>0</v>
      </c>
      <c r="M203" s="259">
        <v>0</v>
      </c>
      <c r="N203" s="259">
        <v>0</v>
      </c>
      <c r="O203" s="259">
        <v>0</v>
      </c>
      <c r="P203" s="259">
        <v>0</v>
      </c>
      <c r="Q203" s="259">
        <v>0</v>
      </c>
      <c r="R203" s="259">
        <v>0</v>
      </c>
      <c r="S203" s="259">
        <v>0</v>
      </c>
      <c r="T203" s="259">
        <v>0</v>
      </c>
      <c r="U203" s="258">
        <v>0</v>
      </c>
      <c r="V203" s="258">
        <v>1200</v>
      </c>
    </row>
    <row r="204" spans="1:22">
      <c r="A204" s="253">
        <v>202</v>
      </c>
      <c r="B204" s="254" t="s">
        <v>1223</v>
      </c>
      <c r="C204" s="255" t="s">
        <v>1231</v>
      </c>
      <c r="D204" s="256" t="s">
        <v>1253</v>
      </c>
      <c r="E204" s="256">
        <v>13112</v>
      </c>
      <c r="G204" s="255" t="s">
        <v>1052</v>
      </c>
      <c r="H204" s="258">
        <v>5974</v>
      </c>
      <c r="I204" s="259"/>
      <c r="J204" s="259">
        <v>0</v>
      </c>
      <c r="K204" s="259">
        <v>0</v>
      </c>
      <c r="L204" s="259">
        <v>0</v>
      </c>
      <c r="M204" s="259">
        <v>0</v>
      </c>
      <c r="N204" s="259">
        <v>0</v>
      </c>
      <c r="O204" s="259">
        <v>0</v>
      </c>
      <c r="P204" s="259">
        <v>0</v>
      </c>
      <c r="Q204" s="259">
        <v>0</v>
      </c>
      <c r="R204" s="259">
        <v>0</v>
      </c>
      <c r="S204" s="259">
        <v>0</v>
      </c>
      <c r="T204" s="259">
        <v>0</v>
      </c>
      <c r="U204" s="258">
        <v>0</v>
      </c>
      <c r="V204" s="258">
        <v>5974</v>
      </c>
    </row>
    <row r="205" spans="1:22">
      <c r="A205" s="253">
        <v>203</v>
      </c>
      <c r="B205" s="254" t="s">
        <v>1223</v>
      </c>
      <c r="C205" s="255" t="s">
        <v>1073</v>
      </c>
      <c r="D205" s="256" t="s">
        <v>1254</v>
      </c>
      <c r="E205" s="256">
        <v>13113</v>
      </c>
      <c r="F205" s="257">
        <v>2210201</v>
      </c>
      <c r="G205" s="255" t="s">
        <v>952</v>
      </c>
      <c r="H205" s="258">
        <v>15400</v>
      </c>
      <c r="I205" s="259"/>
      <c r="J205" s="259">
        <v>0</v>
      </c>
      <c r="K205" s="259">
        <v>0</v>
      </c>
      <c r="L205" s="259">
        <v>0</v>
      </c>
      <c r="M205" s="259">
        <v>0</v>
      </c>
      <c r="N205" s="259">
        <v>0</v>
      </c>
      <c r="O205" s="259">
        <v>0</v>
      </c>
      <c r="P205" s="259">
        <v>0</v>
      </c>
      <c r="Q205" s="259">
        <v>0</v>
      </c>
      <c r="R205" s="259">
        <v>0</v>
      </c>
      <c r="S205" s="259">
        <v>0</v>
      </c>
      <c r="T205" s="259">
        <v>0</v>
      </c>
      <c r="U205" s="258">
        <v>0</v>
      </c>
      <c r="V205" s="258">
        <v>15400</v>
      </c>
    </row>
    <row r="206" spans="1:22">
      <c r="A206" s="253">
        <v>204</v>
      </c>
      <c r="B206" s="254" t="s">
        <v>1223</v>
      </c>
      <c r="C206" s="255" t="s">
        <v>1073</v>
      </c>
      <c r="D206" s="256" t="s">
        <v>1255</v>
      </c>
      <c r="E206" s="256">
        <v>13114</v>
      </c>
      <c r="G206" s="255" t="s">
        <v>1052</v>
      </c>
      <c r="H206" s="258">
        <v>20000</v>
      </c>
      <c r="I206" s="259"/>
      <c r="J206" s="259">
        <v>0</v>
      </c>
      <c r="K206" s="259">
        <v>0</v>
      </c>
      <c r="L206" s="259">
        <v>0</v>
      </c>
      <c r="M206" s="259">
        <v>0</v>
      </c>
      <c r="N206" s="259">
        <v>0</v>
      </c>
      <c r="O206" s="259">
        <v>0</v>
      </c>
      <c r="P206" s="259">
        <v>0</v>
      </c>
      <c r="Q206" s="259">
        <v>0</v>
      </c>
      <c r="R206" s="259">
        <v>0</v>
      </c>
      <c r="S206" s="259">
        <v>0</v>
      </c>
      <c r="T206" s="259">
        <v>0</v>
      </c>
      <c r="U206" s="258">
        <v>0</v>
      </c>
      <c r="V206" s="258">
        <v>20000</v>
      </c>
    </row>
    <row r="207" spans="1:22">
      <c r="A207" s="253">
        <v>205</v>
      </c>
      <c r="B207" s="254" t="s">
        <v>1223</v>
      </c>
      <c r="C207" s="255" t="s">
        <v>1073</v>
      </c>
      <c r="D207" s="256" t="s">
        <v>1255</v>
      </c>
      <c r="E207" s="256">
        <v>13115</v>
      </c>
      <c r="G207" s="255" t="s">
        <v>1052</v>
      </c>
      <c r="H207" s="258">
        <v>20000</v>
      </c>
      <c r="I207" s="259"/>
      <c r="J207" s="259">
        <v>0</v>
      </c>
      <c r="K207" s="259">
        <v>0</v>
      </c>
      <c r="L207" s="259">
        <v>0</v>
      </c>
      <c r="M207" s="259">
        <v>0</v>
      </c>
      <c r="N207" s="259">
        <v>0</v>
      </c>
      <c r="O207" s="259">
        <v>0</v>
      </c>
      <c r="P207" s="259">
        <v>0</v>
      </c>
      <c r="Q207" s="259">
        <v>0</v>
      </c>
      <c r="R207" s="259">
        <v>0</v>
      </c>
      <c r="S207" s="259">
        <v>0</v>
      </c>
      <c r="T207" s="259">
        <v>0</v>
      </c>
      <c r="U207" s="258">
        <v>0</v>
      </c>
      <c r="V207" s="258">
        <v>20000</v>
      </c>
    </row>
    <row r="208" spans="1:22">
      <c r="A208" s="253">
        <v>206</v>
      </c>
      <c r="B208" s="254" t="s">
        <v>1223</v>
      </c>
      <c r="C208" s="255" t="s">
        <v>1231</v>
      </c>
      <c r="D208" s="256" t="s">
        <v>1256</v>
      </c>
      <c r="E208" s="256">
        <v>13116</v>
      </c>
      <c r="G208" s="255" t="s">
        <v>1052</v>
      </c>
      <c r="H208" s="258">
        <v>2400</v>
      </c>
      <c r="I208" s="259"/>
      <c r="J208" s="259">
        <v>0</v>
      </c>
      <c r="K208" s="259">
        <v>0</v>
      </c>
      <c r="L208" s="259">
        <v>0</v>
      </c>
      <c r="M208" s="259">
        <v>0</v>
      </c>
      <c r="N208" s="259">
        <v>0</v>
      </c>
      <c r="O208" s="259">
        <v>0</v>
      </c>
      <c r="P208" s="259">
        <v>0</v>
      </c>
      <c r="Q208" s="259">
        <v>0</v>
      </c>
      <c r="R208" s="259">
        <v>0</v>
      </c>
      <c r="S208" s="259">
        <v>0</v>
      </c>
      <c r="T208" s="259">
        <v>0</v>
      </c>
      <c r="U208" s="258">
        <v>0</v>
      </c>
      <c r="V208" s="258">
        <v>2400</v>
      </c>
    </row>
    <row r="209" spans="1:22">
      <c r="A209" s="253">
        <v>207</v>
      </c>
      <c r="B209" s="254" t="s">
        <v>1223</v>
      </c>
      <c r="C209" s="255" t="s">
        <v>1073</v>
      </c>
      <c r="D209" s="256" t="s">
        <v>1257</v>
      </c>
      <c r="E209" s="256">
        <v>13117</v>
      </c>
      <c r="F209" s="257">
        <v>2210201</v>
      </c>
      <c r="G209" s="255" t="s">
        <v>952</v>
      </c>
      <c r="H209" s="258">
        <v>17550</v>
      </c>
      <c r="I209" s="259"/>
      <c r="J209" s="259">
        <v>0</v>
      </c>
      <c r="K209" s="259">
        <v>0</v>
      </c>
      <c r="L209" s="259">
        <v>0</v>
      </c>
      <c r="M209" s="259">
        <v>0</v>
      </c>
      <c r="N209" s="259">
        <v>0</v>
      </c>
      <c r="O209" s="259">
        <v>0</v>
      </c>
      <c r="P209" s="259">
        <v>0</v>
      </c>
      <c r="Q209" s="259">
        <v>0</v>
      </c>
      <c r="R209" s="259">
        <v>0</v>
      </c>
      <c r="S209" s="259">
        <v>0</v>
      </c>
      <c r="T209" s="259">
        <v>0</v>
      </c>
      <c r="U209" s="258">
        <v>0</v>
      </c>
      <c r="V209" s="258">
        <v>17550</v>
      </c>
    </row>
    <row r="210" spans="1:22">
      <c r="A210" s="253">
        <v>208</v>
      </c>
      <c r="B210" s="254" t="s">
        <v>1223</v>
      </c>
      <c r="C210" s="255" t="s">
        <v>1073</v>
      </c>
      <c r="D210" s="256" t="s">
        <v>1258</v>
      </c>
      <c r="E210" s="256">
        <v>13118</v>
      </c>
      <c r="F210" s="257">
        <v>2210511</v>
      </c>
      <c r="G210" s="255" t="s">
        <v>965</v>
      </c>
      <c r="H210" s="258">
        <v>1000</v>
      </c>
      <c r="I210" s="259"/>
      <c r="J210" s="259">
        <v>0</v>
      </c>
      <c r="K210" s="259">
        <v>0</v>
      </c>
      <c r="L210" s="259">
        <v>0</v>
      </c>
      <c r="M210" s="259">
        <v>0</v>
      </c>
      <c r="N210" s="259">
        <v>0</v>
      </c>
      <c r="O210" s="259">
        <v>0</v>
      </c>
      <c r="P210" s="259">
        <v>0</v>
      </c>
      <c r="Q210" s="259">
        <v>0</v>
      </c>
      <c r="R210" s="259">
        <v>0</v>
      </c>
      <c r="S210" s="259">
        <v>0</v>
      </c>
      <c r="T210" s="259">
        <v>0</v>
      </c>
      <c r="U210" s="258">
        <v>0</v>
      </c>
      <c r="V210" s="258">
        <v>1000</v>
      </c>
    </row>
    <row r="211" spans="1:22">
      <c r="A211" s="253">
        <v>209</v>
      </c>
      <c r="B211" s="254" t="s">
        <v>1223</v>
      </c>
      <c r="C211" s="255" t="s">
        <v>1231</v>
      </c>
      <c r="D211" s="256" t="s">
        <v>1259</v>
      </c>
      <c r="E211" s="256">
        <v>13118</v>
      </c>
      <c r="G211" s="255" t="s">
        <v>1052</v>
      </c>
      <c r="H211" s="258">
        <v>5280.18</v>
      </c>
      <c r="I211" s="259"/>
      <c r="J211" s="259">
        <v>0</v>
      </c>
      <c r="K211" s="259">
        <v>0</v>
      </c>
      <c r="L211" s="259">
        <v>0</v>
      </c>
      <c r="M211" s="259">
        <v>0</v>
      </c>
      <c r="N211" s="259">
        <v>0</v>
      </c>
      <c r="O211" s="259">
        <v>0</v>
      </c>
      <c r="P211" s="259">
        <v>0</v>
      </c>
      <c r="Q211" s="259">
        <v>0</v>
      </c>
      <c r="R211" s="259">
        <v>0</v>
      </c>
      <c r="S211" s="259">
        <v>0</v>
      </c>
      <c r="T211" s="259">
        <v>0</v>
      </c>
      <c r="U211" s="258">
        <v>0</v>
      </c>
      <c r="V211" s="258">
        <v>5280.18</v>
      </c>
    </row>
    <row r="212" spans="1:22">
      <c r="A212" s="253">
        <v>210</v>
      </c>
      <c r="B212" s="254" t="s">
        <v>1223</v>
      </c>
      <c r="C212" s="255" t="s">
        <v>1260</v>
      </c>
      <c r="D212" s="256" t="s">
        <v>1261</v>
      </c>
      <c r="E212" s="256">
        <v>13119</v>
      </c>
      <c r="F212" s="257">
        <v>2821009</v>
      </c>
      <c r="G212" s="255" t="s">
        <v>160</v>
      </c>
      <c r="H212" s="258">
        <v>5000</v>
      </c>
      <c r="I212" s="259"/>
      <c r="J212" s="259">
        <v>0</v>
      </c>
      <c r="K212" s="259">
        <v>0</v>
      </c>
      <c r="L212" s="259">
        <v>0</v>
      </c>
      <c r="M212" s="259">
        <v>0</v>
      </c>
      <c r="N212" s="259">
        <v>0</v>
      </c>
      <c r="O212" s="259">
        <v>0</v>
      </c>
      <c r="P212" s="259">
        <v>0</v>
      </c>
      <c r="Q212" s="259">
        <v>0</v>
      </c>
      <c r="R212" s="259">
        <v>0</v>
      </c>
      <c r="S212" s="259">
        <v>0</v>
      </c>
      <c r="T212" s="259">
        <v>0</v>
      </c>
      <c r="U212" s="258">
        <v>0</v>
      </c>
      <c r="V212" s="258">
        <v>5000</v>
      </c>
    </row>
    <row r="213" spans="1:22">
      <c r="A213" s="253">
        <v>211</v>
      </c>
      <c r="B213" s="254" t="s">
        <v>1223</v>
      </c>
      <c r="C213" s="255" t="s">
        <v>1073</v>
      </c>
      <c r="D213" s="256" t="s">
        <v>1262</v>
      </c>
      <c r="E213" s="256">
        <v>13119</v>
      </c>
      <c r="G213" s="255" t="s">
        <v>1052</v>
      </c>
      <c r="H213" s="258">
        <v>400</v>
      </c>
      <c r="I213" s="259"/>
      <c r="J213" s="259">
        <v>0</v>
      </c>
      <c r="K213" s="259">
        <v>0</v>
      </c>
      <c r="L213" s="259">
        <v>0</v>
      </c>
      <c r="M213" s="259">
        <v>0</v>
      </c>
      <c r="N213" s="259">
        <v>0</v>
      </c>
      <c r="O213" s="259">
        <v>0</v>
      </c>
      <c r="P213" s="259">
        <v>0</v>
      </c>
      <c r="Q213" s="259">
        <v>0</v>
      </c>
      <c r="R213" s="259">
        <v>0</v>
      </c>
      <c r="S213" s="259">
        <v>0</v>
      </c>
      <c r="T213" s="259">
        <v>0</v>
      </c>
      <c r="U213" s="258">
        <v>0</v>
      </c>
      <c r="V213" s="258">
        <v>400</v>
      </c>
    </row>
    <row r="214" spans="1:22">
      <c r="A214" s="253">
        <v>212</v>
      </c>
      <c r="B214" s="254" t="s">
        <v>1223</v>
      </c>
      <c r="C214" s="255" t="s">
        <v>1073</v>
      </c>
      <c r="D214" s="256" t="s">
        <v>1263</v>
      </c>
      <c r="E214" s="256">
        <v>13119</v>
      </c>
      <c r="G214" s="255" t="s">
        <v>1052</v>
      </c>
      <c r="H214" s="258">
        <v>400</v>
      </c>
      <c r="I214" s="259"/>
      <c r="J214" s="259">
        <v>0</v>
      </c>
      <c r="K214" s="259">
        <v>0</v>
      </c>
      <c r="L214" s="259">
        <v>0</v>
      </c>
      <c r="M214" s="259">
        <v>0</v>
      </c>
      <c r="N214" s="259">
        <v>0</v>
      </c>
      <c r="O214" s="259">
        <v>0</v>
      </c>
      <c r="P214" s="259">
        <v>0</v>
      </c>
      <c r="Q214" s="259">
        <v>0</v>
      </c>
      <c r="R214" s="259">
        <v>0</v>
      </c>
      <c r="S214" s="259">
        <v>0</v>
      </c>
      <c r="T214" s="259">
        <v>0</v>
      </c>
      <c r="U214" s="258">
        <v>0</v>
      </c>
      <c r="V214" s="258">
        <v>400</v>
      </c>
    </row>
    <row r="215" spans="1:22">
      <c r="A215" s="253">
        <v>213</v>
      </c>
      <c r="B215" s="254" t="s">
        <v>1223</v>
      </c>
      <c r="C215" s="255" t="s">
        <v>1073</v>
      </c>
      <c r="D215" s="256" t="s">
        <v>1264</v>
      </c>
      <c r="E215" s="257">
        <v>13119</v>
      </c>
      <c r="G215" s="255" t="s">
        <v>1052</v>
      </c>
      <c r="H215" s="258">
        <v>250</v>
      </c>
      <c r="I215" s="259"/>
      <c r="J215" s="259">
        <v>0</v>
      </c>
      <c r="K215" s="259">
        <v>0</v>
      </c>
      <c r="L215" s="259">
        <v>0</v>
      </c>
      <c r="M215" s="259">
        <v>0</v>
      </c>
      <c r="N215" s="259">
        <v>0</v>
      </c>
      <c r="O215" s="259">
        <v>0</v>
      </c>
      <c r="P215" s="259">
        <v>0</v>
      </c>
      <c r="Q215" s="259">
        <v>0</v>
      </c>
      <c r="R215" s="259">
        <v>0</v>
      </c>
      <c r="S215" s="259">
        <v>0</v>
      </c>
      <c r="T215" s="259">
        <v>0</v>
      </c>
      <c r="U215" s="258">
        <v>0</v>
      </c>
      <c r="V215" s="258">
        <v>250</v>
      </c>
    </row>
    <row r="216" spans="1:22">
      <c r="A216" s="253">
        <v>214</v>
      </c>
      <c r="B216" s="254" t="s">
        <v>1223</v>
      </c>
      <c r="C216" s="255" t="s">
        <v>1073</v>
      </c>
      <c r="D216" s="256" t="s">
        <v>1265</v>
      </c>
      <c r="E216" s="257">
        <v>13120</v>
      </c>
      <c r="G216" s="255" t="s">
        <v>1052</v>
      </c>
      <c r="H216" s="258">
        <v>500</v>
      </c>
      <c r="I216" s="259"/>
      <c r="J216" s="259">
        <v>0</v>
      </c>
      <c r="K216" s="259">
        <v>0</v>
      </c>
      <c r="L216" s="259">
        <v>0</v>
      </c>
      <c r="M216" s="259">
        <v>0</v>
      </c>
      <c r="N216" s="259">
        <v>0</v>
      </c>
      <c r="O216" s="259">
        <v>0</v>
      </c>
      <c r="P216" s="259">
        <v>0</v>
      </c>
      <c r="Q216" s="259">
        <v>0</v>
      </c>
      <c r="R216" s="259">
        <v>0</v>
      </c>
      <c r="S216" s="259">
        <v>0</v>
      </c>
      <c r="T216" s="259">
        <v>0</v>
      </c>
      <c r="U216" s="258">
        <v>0</v>
      </c>
      <c r="V216" s="258">
        <v>500</v>
      </c>
    </row>
    <row r="217" spans="1:22">
      <c r="A217" s="253">
        <v>215</v>
      </c>
      <c r="B217" s="254" t="s">
        <v>1223</v>
      </c>
      <c r="C217" s="255" t="s">
        <v>1073</v>
      </c>
      <c r="D217" s="256" t="s">
        <v>1266</v>
      </c>
      <c r="E217" s="257">
        <v>13120</v>
      </c>
      <c r="G217" s="255" t="s">
        <v>1052</v>
      </c>
      <c r="H217" s="258">
        <v>13000</v>
      </c>
      <c r="I217" s="259"/>
      <c r="J217" s="259">
        <v>0</v>
      </c>
      <c r="K217" s="259">
        <v>0</v>
      </c>
      <c r="L217" s="259">
        <v>0</v>
      </c>
      <c r="M217" s="259">
        <v>0</v>
      </c>
      <c r="N217" s="259">
        <v>0</v>
      </c>
      <c r="O217" s="259">
        <v>0</v>
      </c>
      <c r="P217" s="259">
        <v>0</v>
      </c>
      <c r="Q217" s="259">
        <v>0</v>
      </c>
      <c r="R217" s="259">
        <v>0</v>
      </c>
      <c r="S217" s="259">
        <v>0</v>
      </c>
      <c r="T217" s="259">
        <v>0</v>
      </c>
      <c r="U217" s="258">
        <v>0</v>
      </c>
      <c r="V217" s="258">
        <v>13000</v>
      </c>
    </row>
    <row r="218" spans="1:22">
      <c r="A218" s="253">
        <v>216</v>
      </c>
      <c r="B218" s="254" t="s">
        <v>1223</v>
      </c>
      <c r="C218" s="255" t="s">
        <v>1073</v>
      </c>
      <c r="D218" s="256" t="s">
        <v>1267</v>
      </c>
      <c r="E218" s="257">
        <v>13120</v>
      </c>
      <c r="G218" s="255" t="s">
        <v>1052</v>
      </c>
      <c r="H218" s="258">
        <v>400</v>
      </c>
      <c r="I218" s="259"/>
      <c r="J218" s="259">
        <v>0</v>
      </c>
      <c r="K218" s="259">
        <v>0</v>
      </c>
      <c r="L218" s="259">
        <v>0</v>
      </c>
      <c r="M218" s="259">
        <v>0</v>
      </c>
      <c r="N218" s="259">
        <v>0</v>
      </c>
      <c r="O218" s="259">
        <v>0</v>
      </c>
      <c r="P218" s="259">
        <v>0</v>
      </c>
      <c r="Q218" s="259">
        <v>0</v>
      </c>
      <c r="R218" s="259">
        <v>0</v>
      </c>
      <c r="S218" s="259">
        <v>0</v>
      </c>
      <c r="T218" s="259">
        <v>0</v>
      </c>
      <c r="U218" s="258">
        <v>0</v>
      </c>
      <c r="V218" s="258">
        <v>400</v>
      </c>
    </row>
    <row r="219" spans="1:22">
      <c r="A219" s="253">
        <v>217</v>
      </c>
      <c r="B219" s="254" t="s">
        <v>1223</v>
      </c>
      <c r="C219" s="255" t="s">
        <v>1231</v>
      </c>
      <c r="D219" s="256" t="s">
        <v>1268</v>
      </c>
      <c r="E219" s="257">
        <v>13121</v>
      </c>
      <c r="G219" s="255" t="s">
        <v>1052</v>
      </c>
      <c r="H219" s="258">
        <v>5411</v>
      </c>
      <c r="I219" s="259"/>
      <c r="J219" s="259">
        <v>0</v>
      </c>
      <c r="K219" s="259">
        <v>0</v>
      </c>
      <c r="L219" s="259">
        <v>0</v>
      </c>
      <c r="M219" s="259">
        <v>0</v>
      </c>
      <c r="N219" s="259">
        <v>0</v>
      </c>
      <c r="O219" s="259">
        <v>0</v>
      </c>
      <c r="P219" s="259">
        <v>0</v>
      </c>
      <c r="Q219" s="259">
        <v>0</v>
      </c>
      <c r="R219" s="259">
        <v>0</v>
      </c>
      <c r="S219" s="259">
        <v>0</v>
      </c>
      <c r="T219" s="259">
        <v>0</v>
      </c>
      <c r="U219" s="258">
        <v>0</v>
      </c>
      <c r="V219" s="258">
        <v>5411</v>
      </c>
    </row>
    <row r="220" spans="1:22">
      <c r="A220" s="253">
        <v>218</v>
      </c>
      <c r="B220" s="254" t="s">
        <v>1223</v>
      </c>
      <c r="C220" s="255" t="s">
        <v>1073</v>
      </c>
      <c r="D220" s="256" t="s">
        <v>1269</v>
      </c>
      <c r="E220" s="257">
        <v>13121</v>
      </c>
      <c r="G220" s="255" t="s">
        <v>1052</v>
      </c>
      <c r="H220" s="258">
        <v>1500</v>
      </c>
      <c r="I220" s="259"/>
      <c r="J220" s="259">
        <v>0</v>
      </c>
      <c r="K220" s="259">
        <v>0</v>
      </c>
      <c r="L220" s="259">
        <v>0</v>
      </c>
      <c r="M220" s="259">
        <v>0</v>
      </c>
      <c r="N220" s="259">
        <v>0</v>
      </c>
      <c r="O220" s="259">
        <v>0</v>
      </c>
      <c r="P220" s="259">
        <v>0</v>
      </c>
      <c r="Q220" s="259">
        <v>0</v>
      </c>
      <c r="R220" s="259">
        <v>0</v>
      </c>
      <c r="S220" s="259">
        <v>0</v>
      </c>
      <c r="T220" s="259">
        <v>0</v>
      </c>
      <c r="U220" s="258">
        <v>0</v>
      </c>
      <c r="V220" s="258">
        <v>1500</v>
      </c>
    </row>
    <row r="221" spans="1:22">
      <c r="A221" s="253">
        <v>219</v>
      </c>
      <c r="B221" s="254" t="s">
        <v>1223</v>
      </c>
      <c r="C221" s="255" t="s">
        <v>1073</v>
      </c>
      <c r="D221" s="256" t="s">
        <v>1270</v>
      </c>
      <c r="E221" s="257">
        <v>13122</v>
      </c>
      <c r="G221" s="255" t="s">
        <v>1052</v>
      </c>
      <c r="H221" s="258">
        <v>19000</v>
      </c>
      <c r="I221" s="259"/>
      <c r="J221" s="259">
        <v>0</v>
      </c>
      <c r="K221" s="259">
        <v>0</v>
      </c>
      <c r="L221" s="259">
        <v>0</v>
      </c>
      <c r="M221" s="259">
        <v>0</v>
      </c>
      <c r="N221" s="259">
        <v>0</v>
      </c>
      <c r="O221" s="259">
        <v>0</v>
      </c>
      <c r="P221" s="259">
        <v>0</v>
      </c>
      <c r="Q221" s="259">
        <v>0</v>
      </c>
      <c r="R221" s="259">
        <v>0</v>
      </c>
      <c r="S221" s="259">
        <v>0</v>
      </c>
      <c r="T221" s="259">
        <v>0</v>
      </c>
      <c r="U221" s="258">
        <v>0</v>
      </c>
      <c r="V221" s="258">
        <v>19000</v>
      </c>
    </row>
    <row r="222" spans="1:22">
      <c r="A222" s="253">
        <v>220</v>
      </c>
      <c r="B222" s="254" t="s">
        <v>1223</v>
      </c>
      <c r="C222" s="255" t="s">
        <v>1073</v>
      </c>
      <c r="D222" s="256" t="s">
        <v>1270</v>
      </c>
      <c r="E222" s="257">
        <v>13123</v>
      </c>
      <c r="G222" s="255" t="s">
        <v>1052</v>
      </c>
      <c r="H222" s="258">
        <v>19000</v>
      </c>
      <c r="I222" s="259"/>
      <c r="J222" s="259">
        <v>0</v>
      </c>
      <c r="K222" s="259">
        <v>0</v>
      </c>
      <c r="L222" s="259">
        <v>0</v>
      </c>
      <c r="M222" s="259">
        <v>0</v>
      </c>
      <c r="N222" s="259">
        <v>0</v>
      </c>
      <c r="O222" s="259">
        <v>0</v>
      </c>
      <c r="P222" s="259">
        <v>0</v>
      </c>
      <c r="Q222" s="259">
        <v>0</v>
      </c>
      <c r="R222" s="259">
        <v>0</v>
      </c>
      <c r="S222" s="259">
        <v>0</v>
      </c>
      <c r="T222" s="259">
        <v>0</v>
      </c>
      <c r="U222" s="258">
        <v>0</v>
      </c>
      <c r="V222" s="258">
        <v>19000</v>
      </c>
    </row>
    <row r="223" spans="1:22">
      <c r="A223" s="253">
        <v>221</v>
      </c>
      <c r="B223" s="254" t="s">
        <v>1223</v>
      </c>
      <c r="C223" s="255" t="s">
        <v>1068</v>
      </c>
      <c r="D223" s="256" t="s">
        <v>1270</v>
      </c>
      <c r="E223" s="257">
        <v>13124</v>
      </c>
      <c r="G223" s="255" t="s">
        <v>1052</v>
      </c>
      <c r="H223" s="258">
        <v>2000</v>
      </c>
      <c r="I223" s="259"/>
      <c r="J223" s="259">
        <v>0</v>
      </c>
      <c r="K223" s="259">
        <v>0</v>
      </c>
      <c r="L223" s="259">
        <v>0</v>
      </c>
      <c r="M223" s="259">
        <v>0</v>
      </c>
      <c r="N223" s="259">
        <v>0</v>
      </c>
      <c r="O223" s="259">
        <v>0</v>
      </c>
      <c r="P223" s="259">
        <v>0</v>
      </c>
      <c r="Q223" s="259">
        <v>0</v>
      </c>
      <c r="R223" s="259">
        <v>0</v>
      </c>
      <c r="S223" s="259">
        <v>0</v>
      </c>
      <c r="T223" s="259">
        <v>0</v>
      </c>
      <c r="U223" s="258">
        <v>0</v>
      </c>
      <c r="V223" s="258">
        <v>2000</v>
      </c>
    </row>
    <row r="224" spans="1:22">
      <c r="A224" s="253">
        <v>222</v>
      </c>
      <c r="B224" s="254" t="s">
        <v>1223</v>
      </c>
      <c r="C224" s="255" t="s">
        <v>1231</v>
      </c>
      <c r="D224" s="256" t="s">
        <v>1271</v>
      </c>
      <c r="E224" s="257">
        <v>13125</v>
      </c>
      <c r="G224" s="255" t="s">
        <v>1052</v>
      </c>
      <c r="H224" s="258">
        <v>7329.92</v>
      </c>
      <c r="I224" s="259"/>
      <c r="J224" s="259">
        <v>0</v>
      </c>
      <c r="K224" s="259">
        <v>0</v>
      </c>
      <c r="L224" s="259">
        <v>0</v>
      </c>
      <c r="M224" s="259">
        <v>0</v>
      </c>
      <c r="N224" s="259">
        <v>0</v>
      </c>
      <c r="O224" s="259">
        <v>0</v>
      </c>
      <c r="P224" s="259">
        <v>0</v>
      </c>
      <c r="Q224" s="259">
        <v>0</v>
      </c>
      <c r="R224" s="259">
        <v>0</v>
      </c>
      <c r="S224" s="259">
        <v>0</v>
      </c>
      <c r="T224" s="259">
        <v>0</v>
      </c>
      <c r="U224" s="258">
        <v>0</v>
      </c>
      <c r="V224" s="258">
        <v>7329.92</v>
      </c>
    </row>
    <row r="225" spans="1:22">
      <c r="A225" s="253">
        <v>223</v>
      </c>
      <c r="B225" s="254" t="s">
        <v>1223</v>
      </c>
      <c r="C225" s="255" t="s">
        <v>1231</v>
      </c>
      <c r="D225" s="256" t="s">
        <v>1272</v>
      </c>
      <c r="E225" s="257">
        <v>13126</v>
      </c>
      <c r="F225" s="257">
        <v>2210505</v>
      </c>
      <c r="G225" s="255" t="s">
        <v>142</v>
      </c>
      <c r="H225" s="258">
        <v>300</v>
      </c>
      <c r="I225" s="259"/>
      <c r="J225" s="259">
        <v>0</v>
      </c>
      <c r="K225" s="259">
        <v>0</v>
      </c>
      <c r="L225" s="259">
        <v>0</v>
      </c>
      <c r="M225" s="259">
        <v>0</v>
      </c>
      <c r="N225" s="259">
        <v>0</v>
      </c>
      <c r="O225" s="259">
        <v>0</v>
      </c>
      <c r="P225" s="259">
        <v>0</v>
      </c>
      <c r="Q225" s="259">
        <v>0</v>
      </c>
      <c r="R225" s="259">
        <v>0</v>
      </c>
      <c r="S225" s="259">
        <v>0</v>
      </c>
      <c r="T225" s="259">
        <v>0</v>
      </c>
      <c r="U225" s="258">
        <v>0</v>
      </c>
      <c r="V225" s="258">
        <v>300</v>
      </c>
    </row>
    <row r="226" spans="1:22">
      <c r="A226" s="253">
        <v>224</v>
      </c>
      <c r="B226" s="254" t="s">
        <v>1223</v>
      </c>
      <c r="C226" s="255" t="s">
        <v>1231</v>
      </c>
      <c r="D226" s="256" t="s">
        <v>1273</v>
      </c>
      <c r="E226" s="257">
        <v>13126</v>
      </c>
      <c r="F226" s="257">
        <v>2210505</v>
      </c>
      <c r="G226" s="255" t="s">
        <v>142</v>
      </c>
      <c r="H226" s="258">
        <v>1000</v>
      </c>
      <c r="I226" s="259"/>
      <c r="J226" s="259">
        <v>0</v>
      </c>
      <c r="K226" s="259">
        <v>0</v>
      </c>
      <c r="L226" s="259">
        <v>0</v>
      </c>
      <c r="M226" s="259">
        <v>0</v>
      </c>
      <c r="N226" s="259">
        <v>0</v>
      </c>
      <c r="O226" s="259">
        <v>0</v>
      </c>
      <c r="P226" s="259">
        <v>0</v>
      </c>
      <c r="Q226" s="259">
        <v>0</v>
      </c>
      <c r="R226" s="259">
        <v>0</v>
      </c>
      <c r="S226" s="259">
        <v>0</v>
      </c>
      <c r="T226" s="259">
        <v>0</v>
      </c>
      <c r="U226" s="258">
        <v>0</v>
      </c>
      <c r="V226" s="258">
        <v>1000</v>
      </c>
    </row>
    <row r="227" spans="1:22">
      <c r="A227" s="253">
        <v>225</v>
      </c>
      <c r="B227" s="254" t="s">
        <v>1223</v>
      </c>
      <c r="C227" s="255" t="s">
        <v>1073</v>
      </c>
      <c r="D227" s="256" t="s">
        <v>1274</v>
      </c>
      <c r="E227" s="257">
        <v>13126</v>
      </c>
      <c r="G227" s="255" t="s">
        <v>1052</v>
      </c>
      <c r="H227" s="258">
        <v>500</v>
      </c>
      <c r="I227" s="259"/>
      <c r="J227" s="259">
        <v>0</v>
      </c>
      <c r="K227" s="259">
        <v>0</v>
      </c>
      <c r="L227" s="259">
        <v>0</v>
      </c>
      <c r="M227" s="259">
        <v>0</v>
      </c>
      <c r="N227" s="259">
        <v>0</v>
      </c>
      <c r="O227" s="259">
        <v>0</v>
      </c>
      <c r="P227" s="259">
        <v>0</v>
      </c>
      <c r="Q227" s="259">
        <v>0</v>
      </c>
      <c r="R227" s="259">
        <v>0</v>
      </c>
      <c r="S227" s="259">
        <v>0</v>
      </c>
      <c r="T227" s="259">
        <v>0</v>
      </c>
      <c r="U227" s="258">
        <v>0</v>
      </c>
      <c r="V227" s="258">
        <v>500</v>
      </c>
    </row>
    <row r="228" spans="1:22">
      <c r="A228" s="253">
        <v>226</v>
      </c>
      <c r="B228" s="254" t="s">
        <v>1223</v>
      </c>
      <c r="C228" s="255" t="s">
        <v>1073</v>
      </c>
      <c r="D228" s="256" t="s">
        <v>1275</v>
      </c>
      <c r="E228" s="257">
        <v>13126</v>
      </c>
      <c r="G228" s="255" t="s">
        <v>1052</v>
      </c>
      <c r="H228" s="258">
        <v>500</v>
      </c>
      <c r="I228" s="259"/>
      <c r="J228" s="259">
        <v>0</v>
      </c>
      <c r="K228" s="259">
        <v>0</v>
      </c>
      <c r="L228" s="259">
        <v>0</v>
      </c>
      <c r="M228" s="259">
        <v>0</v>
      </c>
      <c r="N228" s="259">
        <v>0</v>
      </c>
      <c r="O228" s="259">
        <v>0</v>
      </c>
      <c r="P228" s="259">
        <v>0</v>
      </c>
      <c r="Q228" s="259">
        <v>0</v>
      </c>
      <c r="R228" s="259">
        <v>0</v>
      </c>
      <c r="S228" s="259">
        <v>0</v>
      </c>
      <c r="T228" s="259">
        <v>0</v>
      </c>
      <c r="U228" s="258">
        <v>0</v>
      </c>
      <c r="V228" s="258">
        <v>500</v>
      </c>
    </row>
    <row r="229" spans="1:22">
      <c r="A229" s="253">
        <v>227</v>
      </c>
      <c r="B229" s="254" t="s">
        <v>1223</v>
      </c>
      <c r="C229" s="255" t="s">
        <v>1231</v>
      </c>
      <c r="D229" s="256" t="s">
        <v>1276</v>
      </c>
      <c r="E229" s="257">
        <v>13126</v>
      </c>
      <c r="F229" s="257">
        <v>2210505</v>
      </c>
      <c r="G229" s="255" t="s">
        <v>142</v>
      </c>
      <c r="H229" s="258">
        <v>500</v>
      </c>
      <c r="I229" s="259"/>
      <c r="J229" s="259">
        <v>0</v>
      </c>
      <c r="K229" s="259">
        <v>0</v>
      </c>
      <c r="L229" s="259">
        <v>0</v>
      </c>
      <c r="M229" s="259">
        <v>0</v>
      </c>
      <c r="N229" s="259">
        <v>0</v>
      </c>
      <c r="O229" s="259">
        <v>0</v>
      </c>
      <c r="P229" s="259">
        <v>0</v>
      </c>
      <c r="Q229" s="259">
        <v>0</v>
      </c>
      <c r="R229" s="259">
        <v>0</v>
      </c>
      <c r="S229" s="259">
        <v>0</v>
      </c>
      <c r="T229" s="259">
        <v>0</v>
      </c>
      <c r="U229" s="258">
        <v>0</v>
      </c>
      <c r="V229" s="258">
        <v>500</v>
      </c>
    </row>
    <row r="230" spans="1:22">
      <c r="A230" s="253">
        <v>228</v>
      </c>
      <c r="B230" s="254" t="s">
        <v>1223</v>
      </c>
      <c r="C230" s="255" t="s">
        <v>1073</v>
      </c>
      <c r="D230" s="256" t="s">
        <v>1277</v>
      </c>
      <c r="E230" s="257">
        <v>13127</v>
      </c>
      <c r="G230" s="255" t="s">
        <v>1052</v>
      </c>
      <c r="H230" s="258">
        <v>4900</v>
      </c>
      <c r="J230" s="259">
        <v>0</v>
      </c>
      <c r="K230" s="259">
        <v>0</v>
      </c>
      <c r="L230" s="259">
        <v>0</v>
      </c>
      <c r="M230" s="259">
        <v>0</v>
      </c>
      <c r="N230" s="259">
        <v>0</v>
      </c>
      <c r="O230" s="259">
        <v>0</v>
      </c>
      <c r="P230" s="259">
        <v>0</v>
      </c>
      <c r="Q230" s="259">
        <v>0</v>
      </c>
      <c r="R230" s="259">
        <v>0</v>
      </c>
      <c r="S230" s="259">
        <v>0</v>
      </c>
      <c r="T230" s="259">
        <v>0</v>
      </c>
      <c r="U230" s="258">
        <v>0</v>
      </c>
      <c r="V230" s="258">
        <v>4900</v>
      </c>
    </row>
    <row r="231" spans="1:22">
      <c r="A231" s="253">
        <v>229</v>
      </c>
      <c r="B231" s="254" t="s">
        <v>1223</v>
      </c>
      <c r="C231" s="255" t="s">
        <v>1231</v>
      </c>
      <c r="D231" s="256" t="s">
        <v>1278</v>
      </c>
      <c r="E231" s="257">
        <v>13128</v>
      </c>
      <c r="F231" s="257">
        <v>2210505</v>
      </c>
      <c r="G231" s="255" t="s">
        <v>142</v>
      </c>
      <c r="H231" s="258">
        <v>3153</v>
      </c>
      <c r="I231" s="259"/>
      <c r="J231" s="259">
        <v>0</v>
      </c>
      <c r="K231" s="259">
        <v>0</v>
      </c>
      <c r="L231" s="259">
        <v>0</v>
      </c>
      <c r="M231" s="259">
        <v>0</v>
      </c>
      <c r="N231" s="259">
        <v>0</v>
      </c>
      <c r="O231" s="259">
        <v>0</v>
      </c>
      <c r="P231" s="259">
        <v>0</v>
      </c>
      <c r="Q231" s="259">
        <v>0</v>
      </c>
      <c r="R231" s="259">
        <v>0</v>
      </c>
      <c r="S231" s="259">
        <v>0</v>
      </c>
      <c r="T231" s="259">
        <v>0</v>
      </c>
      <c r="U231" s="258">
        <v>0</v>
      </c>
      <c r="V231" s="258">
        <v>3153</v>
      </c>
    </row>
    <row r="232" spans="1:22">
      <c r="A232" s="253">
        <v>230</v>
      </c>
      <c r="B232" s="254" t="s">
        <v>1223</v>
      </c>
      <c r="C232" s="255" t="s">
        <v>1073</v>
      </c>
      <c r="D232" s="256" t="s">
        <v>1279</v>
      </c>
      <c r="E232" s="257">
        <v>13128</v>
      </c>
      <c r="G232" s="255" t="s">
        <v>1052</v>
      </c>
      <c r="H232" s="258">
        <v>2680</v>
      </c>
      <c r="J232" s="259">
        <v>0</v>
      </c>
      <c r="K232" s="259">
        <v>0</v>
      </c>
      <c r="L232" s="259">
        <v>0</v>
      </c>
      <c r="M232" s="259">
        <v>0</v>
      </c>
      <c r="N232" s="259">
        <v>0</v>
      </c>
      <c r="O232" s="259">
        <v>0</v>
      </c>
      <c r="P232" s="259">
        <v>0</v>
      </c>
      <c r="Q232" s="259">
        <v>0</v>
      </c>
      <c r="R232" s="259">
        <v>0</v>
      </c>
      <c r="S232" s="259">
        <v>0</v>
      </c>
      <c r="T232" s="259">
        <v>0</v>
      </c>
      <c r="U232" s="258">
        <v>0</v>
      </c>
      <c r="V232" s="258">
        <v>2680</v>
      </c>
    </row>
    <row r="233" spans="1:22">
      <c r="A233" s="253">
        <v>231</v>
      </c>
      <c r="B233" s="254" t="s">
        <v>1223</v>
      </c>
      <c r="C233" s="255" t="s">
        <v>1073</v>
      </c>
      <c r="D233" s="256" t="s">
        <v>1280</v>
      </c>
      <c r="E233" s="257">
        <v>13129</v>
      </c>
      <c r="G233" s="255" t="s">
        <v>1052</v>
      </c>
      <c r="H233" s="258">
        <v>1400</v>
      </c>
      <c r="J233" s="259">
        <v>0</v>
      </c>
      <c r="K233" s="259">
        <v>0</v>
      </c>
      <c r="L233" s="259">
        <v>0</v>
      </c>
      <c r="M233" s="259">
        <v>0</v>
      </c>
      <c r="N233" s="259">
        <v>0</v>
      </c>
      <c r="O233" s="259">
        <v>0</v>
      </c>
      <c r="P233" s="259">
        <v>0</v>
      </c>
      <c r="Q233" s="259">
        <v>0</v>
      </c>
      <c r="R233" s="259">
        <v>0</v>
      </c>
      <c r="S233" s="259">
        <v>0</v>
      </c>
      <c r="T233" s="259">
        <v>0</v>
      </c>
      <c r="U233" s="258">
        <v>0</v>
      </c>
      <c r="V233" s="258">
        <v>1400</v>
      </c>
    </row>
    <row r="234" spans="1:24">
      <c r="A234" s="253">
        <v>232</v>
      </c>
      <c r="B234" s="254" t="s">
        <v>1223</v>
      </c>
      <c r="C234" s="255" t="s">
        <v>1073</v>
      </c>
      <c r="D234" s="256" t="s">
        <v>1281</v>
      </c>
      <c r="E234" s="257">
        <v>13129</v>
      </c>
      <c r="G234" s="255" t="s">
        <v>1052</v>
      </c>
      <c r="H234" s="258">
        <v>3050</v>
      </c>
      <c r="J234" s="259">
        <v>0</v>
      </c>
      <c r="K234" s="259">
        <v>0</v>
      </c>
      <c r="L234" s="259">
        <v>0</v>
      </c>
      <c r="M234" s="259">
        <v>0</v>
      </c>
      <c r="N234" s="259">
        <v>0</v>
      </c>
      <c r="O234" s="259">
        <v>0</v>
      </c>
      <c r="P234" s="259">
        <v>0</v>
      </c>
      <c r="Q234" s="259">
        <v>0</v>
      </c>
      <c r="R234" s="259">
        <v>0</v>
      </c>
      <c r="S234" s="259">
        <v>0</v>
      </c>
      <c r="T234" s="259">
        <v>0</v>
      </c>
      <c r="U234" s="258">
        <v>0</v>
      </c>
      <c r="V234" s="258">
        <v>3050</v>
      </c>
      <c r="X234" s="275"/>
    </row>
    <row r="235" spans="1:24">
      <c r="A235" s="253">
        <v>233</v>
      </c>
      <c r="B235" s="254" t="s">
        <v>1223</v>
      </c>
      <c r="C235" s="255" t="s">
        <v>1073</v>
      </c>
      <c r="D235" s="256" t="s">
        <v>1282</v>
      </c>
      <c r="E235" s="257">
        <v>13129</v>
      </c>
      <c r="G235" s="255" t="s">
        <v>1052</v>
      </c>
      <c r="H235" s="258">
        <v>2100</v>
      </c>
      <c r="J235" s="259">
        <v>0</v>
      </c>
      <c r="K235" s="259">
        <v>0</v>
      </c>
      <c r="L235" s="259">
        <v>0</v>
      </c>
      <c r="M235" s="259">
        <v>0</v>
      </c>
      <c r="N235" s="259">
        <v>0</v>
      </c>
      <c r="O235" s="259">
        <v>0</v>
      </c>
      <c r="P235" s="259">
        <v>0</v>
      </c>
      <c r="Q235" s="259">
        <v>0</v>
      </c>
      <c r="R235" s="259">
        <v>0</v>
      </c>
      <c r="S235" s="259">
        <v>0</v>
      </c>
      <c r="T235" s="259">
        <v>0</v>
      </c>
      <c r="U235" s="258">
        <v>0</v>
      </c>
      <c r="V235" s="258">
        <v>2100</v>
      </c>
      <c r="X235" s="275"/>
    </row>
    <row r="236" spans="1:22">
      <c r="A236" s="253">
        <v>234</v>
      </c>
      <c r="B236" s="254" t="s">
        <v>1223</v>
      </c>
      <c r="C236" s="255" t="s">
        <v>1231</v>
      </c>
      <c r="D236" s="256" t="s">
        <v>1283</v>
      </c>
      <c r="E236" s="257">
        <v>13130</v>
      </c>
      <c r="G236" s="255" t="s">
        <v>1052</v>
      </c>
      <c r="H236" s="258">
        <v>9451</v>
      </c>
      <c r="I236" s="259"/>
      <c r="J236" s="259">
        <v>0</v>
      </c>
      <c r="K236" s="259">
        <v>0</v>
      </c>
      <c r="L236" s="259">
        <v>0</v>
      </c>
      <c r="M236" s="259">
        <v>0</v>
      </c>
      <c r="N236" s="259">
        <v>0</v>
      </c>
      <c r="O236" s="259">
        <v>0</v>
      </c>
      <c r="P236" s="259">
        <v>0</v>
      </c>
      <c r="Q236" s="259">
        <v>0</v>
      </c>
      <c r="R236" s="259">
        <v>0</v>
      </c>
      <c r="S236" s="259">
        <v>0</v>
      </c>
      <c r="T236" s="259">
        <v>0</v>
      </c>
      <c r="U236" s="258">
        <v>0</v>
      </c>
      <c r="V236" s="258">
        <v>9451</v>
      </c>
    </row>
    <row r="237" spans="1:22">
      <c r="A237" s="253">
        <v>235</v>
      </c>
      <c r="B237" s="254" t="s">
        <v>1223</v>
      </c>
      <c r="C237" s="255" t="s">
        <v>1073</v>
      </c>
      <c r="D237" s="256" t="s">
        <v>1284</v>
      </c>
      <c r="E237" s="257">
        <v>13131</v>
      </c>
      <c r="G237" s="255" t="s">
        <v>1052</v>
      </c>
      <c r="H237" s="258">
        <v>1750</v>
      </c>
      <c r="I237" s="259"/>
      <c r="J237" s="259">
        <v>0</v>
      </c>
      <c r="K237" s="259">
        <v>0</v>
      </c>
      <c r="L237" s="259">
        <v>0</v>
      </c>
      <c r="M237" s="259">
        <v>0</v>
      </c>
      <c r="N237" s="259">
        <v>0</v>
      </c>
      <c r="O237" s="259">
        <v>0</v>
      </c>
      <c r="P237" s="259">
        <v>0</v>
      </c>
      <c r="Q237" s="259">
        <v>0</v>
      </c>
      <c r="R237" s="259">
        <v>0</v>
      </c>
      <c r="S237" s="259">
        <v>0</v>
      </c>
      <c r="T237" s="259">
        <v>0</v>
      </c>
      <c r="U237" s="258">
        <v>0</v>
      </c>
      <c r="V237" s="258">
        <v>1750</v>
      </c>
    </row>
    <row r="238" spans="1:22">
      <c r="A238" s="253">
        <v>236</v>
      </c>
      <c r="B238" s="254" t="s">
        <v>1223</v>
      </c>
      <c r="C238" s="255" t="s">
        <v>1073</v>
      </c>
      <c r="D238" s="256" t="s">
        <v>1285</v>
      </c>
      <c r="E238" s="257">
        <v>13131</v>
      </c>
      <c r="G238" s="255" t="s">
        <v>1052</v>
      </c>
      <c r="H238" s="258">
        <v>250</v>
      </c>
      <c r="J238" s="259">
        <v>0</v>
      </c>
      <c r="K238" s="259">
        <v>0</v>
      </c>
      <c r="L238" s="259">
        <v>0</v>
      </c>
      <c r="M238" s="259">
        <v>0</v>
      </c>
      <c r="N238" s="259">
        <v>0</v>
      </c>
      <c r="O238" s="259">
        <v>0</v>
      </c>
      <c r="P238" s="259">
        <v>0</v>
      </c>
      <c r="Q238" s="259">
        <v>0</v>
      </c>
      <c r="R238" s="259">
        <v>0</v>
      </c>
      <c r="S238" s="259">
        <v>0</v>
      </c>
      <c r="T238" s="259">
        <v>0</v>
      </c>
      <c r="U238" s="258">
        <v>0</v>
      </c>
      <c r="V238" s="258">
        <v>250</v>
      </c>
    </row>
    <row r="239" spans="1:22">
      <c r="A239" s="253">
        <v>237</v>
      </c>
      <c r="B239" s="254" t="s">
        <v>1223</v>
      </c>
      <c r="C239" s="255" t="s">
        <v>1073</v>
      </c>
      <c r="D239" s="256" t="s">
        <v>1286</v>
      </c>
      <c r="E239" s="257">
        <v>13131</v>
      </c>
      <c r="G239" s="255" t="s">
        <v>1052</v>
      </c>
      <c r="H239" s="258">
        <v>3590</v>
      </c>
      <c r="J239" s="259">
        <v>0</v>
      </c>
      <c r="K239" s="259">
        <v>0</v>
      </c>
      <c r="L239" s="259">
        <v>0</v>
      </c>
      <c r="M239" s="259">
        <v>0</v>
      </c>
      <c r="N239" s="259">
        <v>0</v>
      </c>
      <c r="O239" s="259">
        <v>0</v>
      </c>
      <c r="P239" s="259">
        <v>0</v>
      </c>
      <c r="Q239" s="259">
        <v>0</v>
      </c>
      <c r="R239" s="259">
        <v>0</v>
      </c>
      <c r="S239" s="259">
        <v>0</v>
      </c>
      <c r="T239" s="259">
        <v>0</v>
      </c>
      <c r="U239" s="258">
        <v>0</v>
      </c>
      <c r="V239" s="258">
        <v>3590</v>
      </c>
    </row>
    <row r="240" spans="1:22">
      <c r="A240" s="253">
        <v>238</v>
      </c>
      <c r="B240" s="254" t="s">
        <v>1223</v>
      </c>
      <c r="C240" s="255" t="s">
        <v>1073</v>
      </c>
      <c r="D240" s="256" t="s">
        <v>1287</v>
      </c>
      <c r="E240" s="257">
        <v>13132</v>
      </c>
      <c r="F240" s="257">
        <v>2210201</v>
      </c>
      <c r="G240" s="255" t="s">
        <v>952</v>
      </c>
      <c r="H240" s="258">
        <v>1200</v>
      </c>
      <c r="I240" s="259"/>
      <c r="J240" s="259">
        <v>0</v>
      </c>
      <c r="K240" s="259">
        <v>0</v>
      </c>
      <c r="L240" s="259">
        <v>0</v>
      </c>
      <c r="M240" s="259">
        <v>0</v>
      </c>
      <c r="N240" s="259">
        <v>0</v>
      </c>
      <c r="O240" s="259">
        <v>0</v>
      </c>
      <c r="P240" s="259">
        <v>0</v>
      </c>
      <c r="Q240" s="259">
        <v>0</v>
      </c>
      <c r="R240" s="259">
        <v>0</v>
      </c>
      <c r="S240" s="259">
        <v>0</v>
      </c>
      <c r="T240" s="259">
        <v>0</v>
      </c>
      <c r="U240" s="258">
        <v>0</v>
      </c>
      <c r="V240" s="258">
        <v>1200</v>
      </c>
    </row>
    <row r="241" spans="1:22">
      <c r="A241" s="253">
        <v>239</v>
      </c>
      <c r="B241" s="254" t="s">
        <v>1223</v>
      </c>
      <c r="C241" s="255" t="s">
        <v>1073</v>
      </c>
      <c r="D241" s="256" t="s">
        <v>1288</v>
      </c>
      <c r="E241" s="257">
        <v>13132</v>
      </c>
      <c r="G241" s="255" t="s">
        <v>1052</v>
      </c>
      <c r="H241" s="258">
        <v>500</v>
      </c>
      <c r="J241" s="259">
        <v>0</v>
      </c>
      <c r="K241" s="259">
        <v>0</v>
      </c>
      <c r="L241" s="259">
        <v>0</v>
      </c>
      <c r="M241" s="259">
        <v>0</v>
      </c>
      <c r="N241" s="259">
        <v>0</v>
      </c>
      <c r="O241" s="259">
        <v>0</v>
      </c>
      <c r="P241" s="259">
        <v>0</v>
      </c>
      <c r="Q241" s="259">
        <v>0</v>
      </c>
      <c r="R241" s="259">
        <v>0</v>
      </c>
      <c r="S241" s="259">
        <v>0</v>
      </c>
      <c r="T241" s="259">
        <v>0</v>
      </c>
      <c r="U241" s="258">
        <v>0</v>
      </c>
      <c r="V241" s="258">
        <v>500</v>
      </c>
    </row>
    <row r="242" spans="1:22">
      <c r="A242" s="253">
        <v>240</v>
      </c>
      <c r="B242" s="254" t="s">
        <v>1223</v>
      </c>
      <c r="C242" s="255" t="s">
        <v>1073</v>
      </c>
      <c r="D242" s="256" t="s">
        <v>1289</v>
      </c>
      <c r="E242" s="257">
        <v>131132</v>
      </c>
      <c r="G242" s="255" t="s">
        <v>1052</v>
      </c>
      <c r="H242" s="258">
        <v>1000</v>
      </c>
      <c r="J242" s="259">
        <v>0</v>
      </c>
      <c r="K242" s="259">
        <v>0</v>
      </c>
      <c r="L242" s="259">
        <v>0</v>
      </c>
      <c r="M242" s="259">
        <v>0</v>
      </c>
      <c r="N242" s="259">
        <v>0</v>
      </c>
      <c r="O242" s="259">
        <v>0</v>
      </c>
      <c r="P242" s="259">
        <v>0</v>
      </c>
      <c r="Q242" s="259">
        <v>0</v>
      </c>
      <c r="R242" s="259">
        <v>0</v>
      </c>
      <c r="S242" s="259">
        <v>0</v>
      </c>
      <c r="T242" s="259">
        <v>0</v>
      </c>
      <c r="U242" s="258">
        <v>0</v>
      </c>
      <c r="V242" s="258">
        <v>1000</v>
      </c>
    </row>
    <row r="243" spans="1:22">
      <c r="A243" s="253">
        <v>241</v>
      </c>
      <c r="B243" s="254" t="s">
        <v>1223</v>
      </c>
      <c r="C243" s="255" t="s">
        <v>1231</v>
      </c>
      <c r="D243" s="256" t="s">
        <v>1290</v>
      </c>
      <c r="E243" s="257">
        <v>13133</v>
      </c>
      <c r="F243" s="257">
        <v>2210505</v>
      </c>
      <c r="G243" s="255" t="s">
        <v>142</v>
      </c>
      <c r="H243" s="258">
        <v>7550</v>
      </c>
      <c r="I243" s="259"/>
      <c r="J243" s="259">
        <v>0</v>
      </c>
      <c r="K243" s="259">
        <v>0</v>
      </c>
      <c r="L243" s="259">
        <v>0</v>
      </c>
      <c r="M243" s="259">
        <v>0</v>
      </c>
      <c r="N243" s="259">
        <v>0</v>
      </c>
      <c r="O243" s="259">
        <v>0</v>
      </c>
      <c r="P243" s="259">
        <v>0</v>
      </c>
      <c r="Q243" s="259">
        <v>0</v>
      </c>
      <c r="R243" s="259">
        <v>0</v>
      </c>
      <c r="S243" s="259">
        <v>0</v>
      </c>
      <c r="T243" s="259">
        <v>0</v>
      </c>
      <c r="U243" s="258">
        <v>0</v>
      </c>
      <c r="V243" s="258">
        <v>7550</v>
      </c>
    </row>
    <row r="244" spans="1:22">
      <c r="A244" s="253">
        <v>242</v>
      </c>
      <c r="B244" s="254" t="s">
        <v>1223</v>
      </c>
      <c r="C244" s="255" t="s">
        <v>1073</v>
      </c>
      <c r="D244" s="256" t="s">
        <v>1291</v>
      </c>
      <c r="E244" s="257">
        <v>13134</v>
      </c>
      <c r="G244" s="255" t="s">
        <v>1052</v>
      </c>
      <c r="H244" s="258">
        <v>8100</v>
      </c>
      <c r="I244" s="259"/>
      <c r="J244" s="259">
        <v>0</v>
      </c>
      <c r="K244" s="259">
        <v>0</v>
      </c>
      <c r="L244" s="259">
        <v>0</v>
      </c>
      <c r="M244" s="259">
        <v>0</v>
      </c>
      <c r="N244" s="259">
        <v>0</v>
      </c>
      <c r="O244" s="259">
        <v>0</v>
      </c>
      <c r="P244" s="259">
        <v>0</v>
      </c>
      <c r="Q244" s="259">
        <v>0</v>
      </c>
      <c r="R244" s="259">
        <v>0</v>
      </c>
      <c r="S244" s="259">
        <v>0</v>
      </c>
      <c r="T244" s="259">
        <v>0</v>
      </c>
      <c r="U244" s="258">
        <v>0</v>
      </c>
      <c r="V244" s="258">
        <v>8100</v>
      </c>
    </row>
    <row r="245" spans="1:22">
      <c r="A245" s="253">
        <v>243</v>
      </c>
      <c r="B245" s="254" t="s">
        <v>1223</v>
      </c>
      <c r="C245" s="255" t="s">
        <v>1073</v>
      </c>
      <c r="D245" s="256" t="s">
        <v>1292</v>
      </c>
      <c r="E245" s="257">
        <v>13135</v>
      </c>
      <c r="F245" s="257">
        <v>2210709</v>
      </c>
      <c r="G245" s="255" t="s">
        <v>151</v>
      </c>
      <c r="H245" s="258">
        <v>5645.01</v>
      </c>
      <c r="I245" s="259"/>
      <c r="J245" s="259">
        <v>0</v>
      </c>
      <c r="K245" s="259">
        <v>0</v>
      </c>
      <c r="L245" s="259">
        <v>0</v>
      </c>
      <c r="M245" s="259">
        <v>0</v>
      </c>
      <c r="N245" s="259">
        <v>0</v>
      </c>
      <c r="O245" s="259">
        <v>0</v>
      </c>
      <c r="P245" s="259">
        <v>0</v>
      </c>
      <c r="Q245" s="259">
        <v>0</v>
      </c>
      <c r="R245" s="259">
        <v>0</v>
      </c>
      <c r="S245" s="259">
        <v>0</v>
      </c>
      <c r="T245" s="259">
        <v>0</v>
      </c>
      <c r="U245" s="258">
        <v>0</v>
      </c>
      <c r="V245" s="258">
        <v>5645.01</v>
      </c>
    </row>
    <row r="246" spans="1:22">
      <c r="A246" s="253">
        <v>244</v>
      </c>
      <c r="B246" s="254" t="s">
        <v>1223</v>
      </c>
      <c r="C246" s="255" t="s">
        <v>1068</v>
      </c>
      <c r="D246" s="256" t="s">
        <v>1292</v>
      </c>
      <c r="E246" s="257">
        <v>13137</v>
      </c>
      <c r="F246" s="257">
        <v>2210709</v>
      </c>
      <c r="G246" s="255" t="s">
        <v>151</v>
      </c>
      <c r="H246" s="258">
        <v>442.17</v>
      </c>
      <c r="I246" s="259"/>
      <c r="J246" s="259">
        <v>0</v>
      </c>
      <c r="K246" s="259">
        <v>0</v>
      </c>
      <c r="L246" s="259">
        <v>0</v>
      </c>
      <c r="M246" s="259">
        <v>0</v>
      </c>
      <c r="N246" s="259">
        <v>0</v>
      </c>
      <c r="O246" s="259">
        <v>0</v>
      </c>
      <c r="P246" s="259">
        <v>0</v>
      </c>
      <c r="Q246" s="259">
        <v>0</v>
      </c>
      <c r="R246" s="259">
        <v>0</v>
      </c>
      <c r="S246" s="259">
        <v>0</v>
      </c>
      <c r="T246" s="259">
        <v>0</v>
      </c>
      <c r="U246" s="258">
        <v>0</v>
      </c>
      <c r="V246" s="258">
        <v>442.17</v>
      </c>
    </row>
    <row r="247" spans="1:22">
      <c r="A247" s="253">
        <v>245</v>
      </c>
      <c r="B247" s="254" t="s">
        <v>1223</v>
      </c>
      <c r="C247" s="255" t="s">
        <v>1073</v>
      </c>
      <c r="D247" s="256" t="s">
        <v>1293</v>
      </c>
      <c r="E247" s="257">
        <v>13138</v>
      </c>
      <c r="G247" s="255" t="s">
        <v>1052</v>
      </c>
      <c r="H247" s="258">
        <v>2377.4</v>
      </c>
      <c r="J247" s="259">
        <v>0</v>
      </c>
      <c r="K247" s="259">
        <v>0</v>
      </c>
      <c r="L247" s="259">
        <v>0</v>
      </c>
      <c r="M247" s="259">
        <v>0</v>
      </c>
      <c r="N247" s="259">
        <v>0</v>
      </c>
      <c r="O247" s="259">
        <v>0</v>
      </c>
      <c r="P247" s="259">
        <v>0</v>
      </c>
      <c r="Q247" s="259">
        <v>0</v>
      </c>
      <c r="R247" s="259">
        <v>0</v>
      </c>
      <c r="S247" s="259">
        <v>0</v>
      </c>
      <c r="T247" s="259">
        <v>0</v>
      </c>
      <c r="U247" s="258">
        <v>0</v>
      </c>
      <c r="V247" s="258">
        <v>2377.4</v>
      </c>
    </row>
    <row r="248" spans="1:22">
      <c r="A248" s="253">
        <v>246</v>
      </c>
      <c r="B248" s="254" t="s">
        <v>1223</v>
      </c>
      <c r="C248" s="255" t="s">
        <v>1068</v>
      </c>
      <c r="D248" s="256" t="s">
        <v>1293</v>
      </c>
      <c r="E248" s="257">
        <v>13140</v>
      </c>
      <c r="G248" s="255" t="s">
        <v>1052</v>
      </c>
      <c r="H248" s="258">
        <v>42.6</v>
      </c>
      <c r="J248" s="259">
        <v>0</v>
      </c>
      <c r="K248" s="259">
        <v>0</v>
      </c>
      <c r="L248" s="259">
        <v>0</v>
      </c>
      <c r="M248" s="259">
        <v>0</v>
      </c>
      <c r="N248" s="259">
        <v>0</v>
      </c>
      <c r="O248" s="259">
        <v>0</v>
      </c>
      <c r="P248" s="259">
        <v>0</v>
      </c>
      <c r="Q248" s="259">
        <v>0</v>
      </c>
      <c r="R248" s="259">
        <v>0</v>
      </c>
      <c r="S248" s="259">
        <v>0</v>
      </c>
      <c r="T248" s="259">
        <v>0</v>
      </c>
      <c r="U248" s="258">
        <v>0</v>
      </c>
      <c r="V248" s="258">
        <v>42.6</v>
      </c>
    </row>
    <row r="249" spans="1:22">
      <c r="A249" s="253">
        <v>247</v>
      </c>
      <c r="B249" s="254" t="s">
        <v>1223</v>
      </c>
      <c r="C249" s="255" t="s">
        <v>1112</v>
      </c>
      <c r="D249" s="256" t="s">
        <v>1294</v>
      </c>
      <c r="E249" s="257">
        <v>13141</v>
      </c>
      <c r="G249" s="255" t="s">
        <v>1052</v>
      </c>
      <c r="H249" s="258">
        <v>6650</v>
      </c>
      <c r="J249" s="259">
        <v>0</v>
      </c>
      <c r="K249" s="259">
        <v>0</v>
      </c>
      <c r="L249" s="259">
        <v>0</v>
      </c>
      <c r="M249" s="259">
        <v>0</v>
      </c>
      <c r="N249" s="259">
        <v>0</v>
      </c>
      <c r="O249" s="259">
        <v>0</v>
      </c>
      <c r="P249" s="259">
        <v>0</v>
      </c>
      <c r="Q249" s="259">
        <v>0</v>
      </c>
      <c r="R249" s="259">
        <v>0</v>
      </c>
      <c r="S249" s="259">
        <v>0</v>
      </c>
      <c r="T249" s="259">
        <v>0</v>
      </c>
      <c r="U249" s="258">
        <v>0</v>
      </c>
      <c r="V249" s="258">
        <v>6650</v>
      </c>
    </row>
    <row r="250" spans="1:22">
      <c r="A250" s="253">
        <v>248</v>
      </c>
      <c r="B250" s="254" t="s">
        <v>1223</v>
      </c>
      <c r="C250" s="255" t="s">
        <v>1068</v>
      </c>
      <c r="D250" s="256" t="s">
        <v>1294</v>
      </c>
      <c r="E250" s="257">
        <v>13142</v>
      </c>
      <c r="G250" s="255" t="s">
        <v>1052</v>
      </c>
      <c r="H250" s="258">
        <v>350</v>
      </c>
      <c r="J250" s="259">
        <v>0</v>
      </c>
      <c r="K250" s="259">
        <v>0</v>
      </c>
      <c r="L250" s="259">
        <v>0</v>
      </c>
      <c r="M250" s="259">
        <v>0</v>
      </c>
      <c r="N250" s="259">
        <v>0</v>
      </c>
      <c r="O250" s="259">
        <v>0</v>
      </c>
      <c r="P250" s="259">
        <v>0</v>
      </c>
      <c r="Q250" s="259">
        <v>0</v>
      </c>
      <c r="R250" s="259">
        <v>0</v>
      </c>
      <c r="S250" s="259">
        <v>0</v>
      </c>
      <c r="T250" s="259">
        <v>0</v>
      </c>
      <c r="U250" s="258">
        <v>0</v>
      </c>
      <c r="V250" s="258">
        <v>350</v>
      </c>
    </row>
    <row r="251" spans="1:22">
      <c r="A251" s="253">
        <v>249</v>
      </c>
      <c r="B251" s="254" t="s">
        <v>1223</v>
      </c>
      <c r="C251" s="255" t="s">
        <v>1073</v>
      </c>
      <c r="D251" s="256" t="s">
        <v>1295</v>
      </c>
      <c r="E251" s="257">
        <v>13143</v>
      </c>
      <c r="G251" s="255" t="s">
        <v>1052</v>
      </c>
      <c r="H251" s="258">
        <v>27800</v>
      </c>
      <c r="J251" s="259">
        <v>0</v>
      </c>
      <c r="K251" s="259">
        <v>0</v>
      </c>
      <c r="L251" s="259">
        <v>0</v>
      </c>
      <c r="M251" s="259">
        <v>0</v>
      </c>
      <c r="N251" s="259">
        <v>0</v>
      </c>
      <c r="O251" s="259">
        <v>0</v>
      </c>
      <c r="P251" s="259">
        <v>0</v>
      </c>
      <c r="Q251" s="259">
        <v>0</v>
      </c>
      <c r="R251" s="259">
        <v>0</v>
      </c>
      <c r="S251" s="259">
        <v>0</v>
      </c>
      <c r="T251" s="259">
        <v>0</v>
      </c>
      <c r="U251" s="258">
        <v>0</v>
      </c>
      <c r="V251" s="258">
        <v>27800</v>
      </c>
    </row>
    <row r="252" spans="1:22">
      <c r="A252" s="253">
        <v>250</v>
      </c>
      <c r="B252" s="254" t="s">
        <v>1223</v>
      </c>
      <c r="C252" s="255" t="s">
        <v>1073</v>
      </c>
      <c r="D252" s="256" t="s">
        <v>1295</v>
      </c>
      <c r="E252" s="257">
        <v>13144</v>
      </c>
      <c r="G252" s="255" t="s">
        <v>1052</v>
      </c>
      <c r="H252" s="258">
        <v>27800</v>
      </c>
      <c r="J252" s="259">
        <v>0</v>
      </c>
      <c r="K252" s="259">
        <v>0</v>
      </c>
      <c r="L252" s="259">
        <v>0</v>
      </c>
      <c r="M252" s="259">
        <v>0</v>
      </c>
      <c r="N252" s="259">
        <v>0</v>
      </c>
      <c r="O252" s="259">
        <v>0</v>
      </c>
      <c r="P252" s="259">
        <v>0</v>
      </c>
      <c r="Q252" s="259">
        <v>0</v>
      </c>
      <c r="R252" s="259">
        <v>0</v>
      </c>
      <c r="S252" s="259">
        <v>0</v>
      </c>
      <c r="T252" s="259">
        <v>0</v>
      </c>
      <c r="U252" s="258">
        <v>0</v>
      </c>
      <c r="V252" s="258">
        <v>27800</v>
      </c>
    </row>
    <row r="253" spans="1:22">
      <c r="A253" s="253">
        <v>251</v>
      </c>
      <c r="B253" s="254" t="s">
        <v>1223</v>
      </c>
      <c r="C253" s="255" t="s">
        <v>1073</v>
      </c>
      <c r="D253" s="256" t="s">
        <v>1296</v>
      </c>
      <c r="E253" s="257">
        <v>13145</v>
      </c>
      <c r="G253" s="255" t="s">
        <v>1052</v>
      </c>
      <c r="H253" s="258">
        <v>200</v>
      </c>
      <c r="J253" s="259">
        <v>0</v>
      </c>
      <c r="K253" s="259">
        <v>0</v>
      </c>
      <c r="L253" s="259">
        <v>0</v>
      </c>
      <c r="M253" s="259">
        <v>0</v>
      </c>
      <c r="N253" s="259">
        <v>0</v>
      </c>
      <c r="O253" s="259">
        <v>0</v>
      </c>
      <c r="P253" s="259">
        <v>0</v>
      </c>
      <c r="Q253" s="259">
        <v>0</v>
      </c>
      <c r="R253" s="259">
        <v>0</v>
      </c>
      <c r="S253" s="259">
        <v>0</v>
      </c>
      <c r="T253" s="259">
        <v>0</v>
      </c>
      <c r="U253" s="258">
        <v>0</v>
      </c>
      <c r="V253" s="258">
        <v>200</v>
      </c>
    </row>
    <row r="254" spans="1:22">
      <c r="A254" s="253">
        <v>252</v>
      </c>
      <c r="B254" s="254" t="s">
        <v>1223</v>
      </c>
      <c r="C254" s="255" t="s">
        <v>1073</v>
      </c>
      <c r="D254" s="256" t="s">
        <v>1297</v>
      </c>
      <c r="E254" s="257">
        <v>13146</v>
      </c>
      <c r="G254" s="255" t="s">
        <v>1052</v>
      </c>
      <c r="H254" s="258">
        <v>15590</v>
      </c>
      <c r="J254" s="259">
        <v>0</v>
      </c>
      <c r="K254" s="259">
        <v>0</v>
      </c>
      <c r="L254" s="259">
        <v>0</v>
      </c>
      <c r="M254" s="259">
        <v>0</v>
      </c>
      <c r="N254" s="259">
        <v>0</v>
      </c>
      <c r="O254" s="259">
        <v>0</v>
      </c>
      <c r="P254" s="259">
        <v>0</v>
      </c>
      <c r="Q254" s="259">
        <v>0</v>
      </c>
      <c r="R254" s="259">
        <v>0</v>
      </c>
      <c r="S254" s="259">
        <v>0</v>
      </c>
      <c r="T254" s="259">
        <v>0</v>
      </c>
      <c r="U254" s="258">
        <v>0</v>
      </c>
      <c r="V254" s="258">
        <v>15590</v>
      </c>
    </row>
    <row r="255" spans="1:22">
      <c r="A255" s="253">
        <v>253</v>
      </c>
      <c r="B255" s="254" t="s">
        <v>1223</v>
      </c>
      <c r="C255" s="255" t="s">
        <v>1073</v>
      </c>
      <c r="D255" s="256" t="s">
        <v>1297</v>
      </c>
      <c r="E255" s="257">
        <v>13147</v>
      </c>
      <c r="G255" s="255" t="s">
        <v>1052</v>
      </c>
      <c r="H255" s="258">
        <v>15590</v>
      </c>
      <c r="J255" s="259">
        <v>0</v>
      </c>
      <c r="K255" s="259">
        <v>0</v>
      </c>
      <c r="L255" s="259">
        <v>0</v>
      </c>
      <c r="M255" s="259">
        <v>0</v>
      </c>
      <c r="N255" s="259">
        <v>0</v>
      </c>
      <c r="O255" s="259">
        <v>0</v>
      </c>
      <c r="P255" s="259">
        <v>0</v>
      </c>
      <c r="Q255" s="259">
        <v>0</v>
      </c>
      <c r="R255" s="259">
        <v>0</v>
      </c>
      <c r="S255" s="259">
        <v>0</v>
      </c>
      <c r="T255" s="259">
        <v>0</v>
      </c>
      <c r="U255" s="258">
        <v>0</v>
      </c>
      <c r="V255" s="258">
        <v>15590</v>
      </c>
    </row>
    <row r="256" spans="1:22">
      <c r="A256" s="253">
        <v>254</v>
      </c>
      <c r="B256" s="254" t="s">
        <v>1223</v>
      </c>
      <c r="C256" s="255" t="s">
        <v>1073</v>
      </c>
      <c r="D256" s="256" t="s">
        <v>1298</v>
      </c>
      <c r="E256" s="257">
        <v>13148</v>
      </c>
      <c r="G256" s="255" t="s">
        <v>1052</v>
      </c>
      <c r="H256" s="258">
        <v>2000</v>
      </c>
      <c r="J256" s="259">
        <v>0</v>
      </c>
      <c r="K256" s="259">
        <v>0</v>
      </c>
      <c r="L256" s="259">
        <v>0</v>
      </c>
      <c r="M256" s="259">
        <v>0</v>
      </c>
      <c r="N256" s="259">
        <v>0</v>
      </c>
      <c r="O256" s="259">
        <v>0</v>
      </c>
      <c r="P256" s="259">
        <v>0</v>
      </c>
      <c r="Q256" s="259">
        <v>0</v>
      </c>
      <c r="R256" s="259">
        <v>0</v>
      </c>
      <c r="S256" s="259">
        <v>0</v>
      </c>
      <c r="T256" s="259">
        <v>0</v>
      </c>
      <c r="U256" s="258">
        <v>0</v>
      </c>
      <c r="V256" s="258">
        <v>2000</v>
      </c>
    </row>
    <row r="257" spans="1:22">
      <c r="A257" s="253">
        <v>255</v>
      </c>
      <c r="B257" s="254" t="s">
        <v>1223</v>
      </c>
      <c r="C257" s="255" t="s">
        <v>1073</v>
      </c>
      <c r="D257" s="256" t="s">
        <v>1299</v>
      </c>
      <c r="E257" s="257">
        <v>13148</v>
      </c>
      <c r="G257" s="255" t="s">
        <v>1052</v>
      </c>
      <c r="H257" s="258">
        <v>500</v>
      </c>
      <c r="J257" s="259">
        <v>0</v>
      </c>
      <c r="K257" s="259">
        <v>0</v>
      </c>
      <c r="L257" s="259">
        <v>0</v>
      </c>
      <c r="M257" s="259">
        <v>0</v>
      </c>
      <c r="N257" s="259">
        <v>0</v>
      </c>
      <c r="O257" s="259">
        <v>0</v>
      </c>
      <c r="P257" s="259">
        <v>0</v>
      </c>
      <c r="Q257" s="259">
        <v>0</v>
      </c>
      <c r="R257" s="259">
        <v>0</v>
      </c>
      <c r="S257" s="259">
        <v>0</v>
      </c>
      <c r="T257" s="259">
        <v>0</v>
      </c>
      <c r="U257" s="258">
        <v>0</v>
      </c>
      <c r="V257" s="258">
        <v>500</v>
      </c>
    </row>
    <row r="258" spans="1:22">
      <c r="A258" s="253">
        <v>256</v>
      </c>
      <c r="B258" s="254" t="s">
        <v>1223</v>
      </c>
      <c r="C258" s="255" t="s">
        <v>1073</v>
      </c>
      <c r="D258" s="256" t="s">
        <v>1300</v>
      </c>
      <c r="E258" s="257">
        <v>13148</v>
      </c>
      <c r="G258" s="255" t="s">
        <v>1052</v>
      </c>
      <c r="H258" s="258">
        <v>500</v>
      </c>
      <c r="J258" s="259">
        <v>0</v>
      </c>
      <c r="K258" s="259">
        <v>0</v>
      </c>
      <c r="L258" s="259">
        <v>0</v>
      </c>
      <c r="M258" s="259">
        <v>0</v>
      </c>
      <c r="N258" s="259">
        <v>0</v>
      </c>
      <c r="O258" s="259">
        <v>0</v>
      </c>
      <c r="P258" s="259">
        <v>0</v>
      </c>
      <c r="Q258" s="259">
        <v>0</v>
      </c>
      <c r="R258" s="259">
        <v>0</v>
      </c>
      <c r="S258" s="259">
        <v>0</v>
      </c>
      <c r="T258" s="259">
        <v>0</v>
      </c>
      <c r="U258" s="258">
        <v>0</v>
      </c>
      <c r="V258" s="258">
        <v>500</v>
      </c>
    </row>
    <row r="259" spans="1:22">
      <c r="A259" s="253">
        <v>257</v>
      </c>
      <c r="B259" s="254" t="s">
        <v>1223</v>
      </c>
      <c r="C259" s="255" t="s">
        <v>1073</v>
      </c>
      <c r="D259" s="256" t="s">
        <v>1301</v>
      </c>
      <c r="E259" s="257">
        <v>13148</v>
      </c>
      <c r="G259" s="255" t="s">
        <v>1052</v>
      </c>
      <c r="H259" s="258">
        <v>7650</v>
      </c>
      <c r="J259" s="259">
        <v>0</v>
      </c>
      <c r="K259" s="259">
        <v>0</v>
      </c>
      <c r="L259" s="259">
        <v>0</v>
      </c>
      <c r="M259" s="259">
        <v>0</v>
      </c>
      <c r="N259" s="259">
        <v>0</v>
      </c>
      <c r="O259" s="259">
        <v>0</v>
      </c>
      <c r="P259" s="259">
        <v>0</v>
      </c>
      <c r="Q259" s="259">
        <v>0</v>
      </c>
      <c r="R259" s="259">
        <v>0</v>
      </c>
      <c r="S259" s="259">
        <v>0</v>
      </c>
      <c r="T259" s="259">
        <v>0</v>
      </c>
      <c r="U259" s="258">
        <v>0</v>
      </c>
      <c r="V259" s="258">
        <v>7650</v>
      </c>
    </row>
    <row r="260" spans="1:22">
      <c r="A260" s="253">
        <v>258</v>
      </c>
      <c r="B260" s="254" t="s">
        <v>1223</v>
      </c>
      <c r="C260" s="255" t="s">
        <v>1073</v>
      </c>
      <c r="D260" s="256" t="s">
        <v>1302</v>
      </c>
      <c r="E260" s="257">
        <v>13148</v>
      </c>
      <c r="F260" s="257">
        <v>2210505</v>
      </c>
      <c r="G260" s="255" t="s">
        <v>142</v>
      </c>
      <c r="H260" s="258">
        <v>2300</v>
      </c>
      <c r="I260" s="259"/>
      <c r="J260" s="259">
        <v>0</v>
      </c>
      <c r="K260" s="259">
        <v>0</v>
      </c>
      <c r="L260" s="259">
        <v>0</v>
      </c>
      <c r="M260" s="259">
        <v>0</v>
      </c>
      <c r="N260" s="259">
        <v>0</v>
      </c>
      <c r="O260" s="259">
        <v>0</v>
      </c>
      <c r="P260" s="259">
        <v>0</v>
      </c>
      <c r="Q260" s="259">
        <v>0</v>
      </c>
      <c r="R260" s="259">
        <v>0</v>
      </c>
      <c r="S260" s="259">
        <v>0</v>
      </c>
      <c r="T260" s="259">
        <v>0</v>
      </c>
      <c r="U260" s="258">
        <v>0</v>
      </c>
      <c r="V260" s="258">
        <v>2300</v>
      </c>
    </row>
    <row r="261" spans="1:22">
      <c r="A261" s="253">
        <v>259</v>
      </c>
      <c r="B261" s="254" t="s">
        <v>1223</v>
      </c>
      <c r="C261" s="255" t="s">
        <v>1209</v>
      </c>
      <c r="D261" s="256" t="s">
        <v>1303</v>
      </c>
      <c r="E261" s="257">
        <v>13149</v>
      </c>
      <c r="F261" s="257">
        <v>2210205</v>
      </c>
      <c r="G261" s="255" t="s">
        <v>200</v>
      </c>
      <c r="H261" s="258">
        <v>20000</v>
      </c>
      <c r="I261" s="259"/>
      <c r="J261" s="259">
        <v>0</v>
      </c>
      <c r="K261" s="259">
        <v>0</v>
      </c>
      <c r="L261" s="259">
        <v>0</v>
      </c>
      <c r="M261" s="259">
        <v>0</v>
      </c>
      <c r="N261" s="259">
        <v>0</v>
      </c>
      <c r="O261" s="259">
        <v>0</v>
      </c>
      <c r="P261" s="259">
        <v>0</v>
      </c>
      <c r="Q261" s="259">
        <v>0</v>
      </c>
      <c r="R261" s="259">
        <v>0</v>
      </c>
      <c r="S261" s="259">
        <v>0</v>
      </c>
      <c r="T261" s="259">
        <v>0</v>
      </c>
      <c r="U261" s="258">
        <v>0</v>
      </c>
      <c r="V261" s="258">
        <v>20000</v>
      </c>
    </row>
    <row r="262" spans="1:22">
      <c r="A262" s="253">
        <v>260</v>
      </c>
      <c r="B262" s="254" t="s">
        <v>1223</v>
      </c>
      <c r="C262" s="255" t="s">
        <v>1209</v>
      </c>
      <c r="D262" s="256" t="s">
        <v>1303</v>
      </c>
      <c r="E262" s="257">
        <v>13150</v>
      </c>
      <c r="F262" s="257">
        <v>2210205</v>
      </c>
      <c r="G262" s="255" t="s">
        <v>200</v>
      </c>
      <c r="H262" s="258">
        <v>18000</v>
      </c>
      <c r="I262" s="259"/>
      <c r="J262" s="259">
        <v>0</v>
      </c>
      <c r="K262" s="259">
        <v>0</v>
      </c>
      <c r="L262" s="259">
        <v>0</v>
      </c>
      <c r="M262" s="259">
        <v>0</v>
      </c>
      <c r="N262" s="259">
        <v>0</v>
      </c>
      <c r="O262" s="259">
        <v>0</v>
      </c>
      <c r="P262" s="259">
        <v>0</v>
      </c>
      <c r="Q262" s="259">
        <v>0</v>
      </c>
      <c r="R262" s="259">
        <v>0</v>
      </c>
      <c r="S262" s="259">
        <v>0</v>
      </c>
      <c r="T262" s="259">
        <v>0</v>
      </c>
      <c r="U262" s="258">
        <v>0</v>
      </c>
      <c r="V262" s="258">
        <v>18000</v>
      </c>
    </row>
    <row r="263" spans="1:22">
      <c r="A263" s="253">
        <v>261</v>
      </c>
      <c r="B263" s="254" t="s">
        <v>1223</v>
      </c>
      <c r="C263" s="255" t="s">
        <v>1209</v>
      </c>
      <c r="D263" s="256" t="s">
        <v>1303</v>
      </c>
      <c r="E263" s="257">
        <v>13601</v>
      </c>
      <c r="F263" s="257">
        <v>2210205</v>
      </c>
      <c r="G263" s="255" t="s">
        <v>200</v>
      </c>
      <c r="H263" s="258">
        <v>15000</v>
      </c>
      <c r="I263" s="259"/>
      <c r="J263" s="259">
        <v>0</v>
      </c>
      <c r="K263" s="259">
        <v>0</v>
      </c>
      <c r="L263" s="259">
        <v>0</v>
      </c>
      <c r="M263" s="259">
        <v>0</v>
      </c>
      <c r="N263" s="259">
        <v>0</v>
      </c>
      <c r="O263" s="259">
        <v>0</v>
      </c>
      <c r="P263" s="259">
        <v>0</v>
      </c>
      <c r="Q263" s="259">
        <v>0</v>
      </c>
      <c r="R263" s="259">
        <v>0</v>
      </c>
      <c r="S263" s="259">
        <v>0</v>
      </c>
      <c r="T263" s="259">
        <v>0</v>
      </c>
      <c r="U263" s="258">
        <v>0</v>
      </c>
      <c r="V263" s="258">
        <v>15000</v>
      </c>
    </row>
    <row r="264" spans="1:22">
      <c r="A264" s="253">
        <v>262</v>
      </c>
      <c r="B264" s="254" t="s">
        <v>1223</v>
      </c>
      <c r="C264" s="255" t="s">
        <v>1209</v>
      </c>
      <c r="D264" s="256" t="s">
        <v>1303</v>
      </c>
      <c r="E264" s="257">
        <v>13602</v>
      </c>
      <c r="F264" s="257">
        <v>2210205</v>
      </c>
      <c r="G264" s="255" t="s">
        <v>200</v>
      </c>
      <c r="H264" s="258">
        <v>5520</v>
      </c>
      <c r="I264" s="259"/>
      <c r="J264" s="259">
        <v>0</v>
      </c>
      <c r="K264" s="259">
        <v>0</v>
      </c>
      <c r="L264" s="259">
        <v>0</v>
      </c>
      <c r="M264" s="259">
        <v>0</v>
      </c>
      <c r="N264" s="259">
        <v>0</v>
      </c>
      <c r="O264" s="259">
        <v>0</v>
      </c>
      <c r="P264" s="259">
        <v>0</v>
      </c>
      <c r="Q264" s="259">
        <v>0</v>
      </c>
      <c r="R264" s="259">
        <v>0</v>
      </c>
      <c r="S264" s="259">
        <v>0</v>
      </c>
      <c r="T264" s="259">
        <v>0</v>
      </c>
      <c r="U264" s="258">
        <v>0</v>
      </c>
      <c r="V264" s="258">
        <v>5520</v>
      </c>
    </row>
    <row r="265" spans="1:22">
      <c r="A265" s="253">
        <v>263</v>
      </c>
      <c r="B265" s="254" t="s">
        <v>1223</v>
      </c>
      <c r="C265" s="255" t="s">
        <v>1068</v>
      </c>
      <c r="D265" s="256" t="s">
        <v>1303</v>
      </c>
      <c r="E265" s="257">
        <v>13603</v>
      </c>
      <c r="F265" s="257">
        <v>2210205</v>
      </c>
      <c r="G265" s="255" t="s">
        <v>200</v>
      </c>
      <c r="H265" s="258">
        <v>3080</v>
      </c>
      <c r="I265" s="259"/>
      <c r="J265" s="259">
        <v>0</v>
      </c>
      <c r="K265" s="259">
        <v>0</v>
      </c>
      <c r="L265" s="259">
        <v>0</v>
      </c>
      <c r="M265" s="259">
        <v>0</v>
      </c>
      <c r="N265" s="259">
        <v>0</v>
      </c>
      <c r="O265" s="259">
        <v>0</v>
      </c>
      <c r="P265" s="259">
        <v>0</v>
      </c>
      <c r="Q265" s="259">
        <v>0</v>
      </c>
      <c r="R265" s="259">
        <v>0</v>
      </c>
      <c r="S265" s="259">
        <v>0</v>
      </c>
      <c r="T265" s="259">
        <v>0</v>
      </c>
      <c r="U265" s="258">
        <v>0</v>
      </c>
      <c r="V265" s="258">
        <v>3080</v>
      </c>
    </row>
    <row r="266" spans="1:22">
      <c r="A266" s="253">
        <v>264</v>
      </c>
      <c r="B266" s="254" t="s">
        <v>1223</v>
      </c>
      <c r="C266" s="255" t="s">
        <v>1209</v>
      </c>
      <c r="D266" s="256" t="s">
        <v>1304</v>
      </c>
      <c r="E266" s="257">
        <v>13604</v>
      </c>
      <c r="F266" s="257">
        <v>2210205</v>
      </c>
      <c r="G266" s="255" t="s">
        <v>200</v>
      </c>
      <c r="H266" s="258">
        <v>20000</v>
      </c>
      <c r="I266" s="259"/>
      <c r="J266" s="259">
        <v>0</v>
      </c>
      <c r="K266" s="259">
        <v>0</v>
      </c>
      <c r="L266" s="259">
        <v>0</v>
      </c>
      <c r="M266" s="259">
        <v>0</v>
      </c>
      <c r="N266" s="259">
        <v>0</v>
      </c>
      <c r="O266" s="259">
        <v>0</v>
      </c>
      <c r="P266" s="259">
        <v>0</v>
      </c>
      <c r="Q266" s="259">
        <v>0</v>
      </c>
      <c r="R266" s="259">
        <v>0</v>
      </c>
      <c r="S266" s="259">
        <v>0</v>
      </c>
      <c r="T266" s="259">
        <v>0</v>
      </c>
      <c r="U266" s="258">
        <v>0</v>
      </c>
      <c r="V266" s="258">
        <v>20000</v>
      </c>
    </row>
    <row r="267" spans="1:22">
      <c r="A267" s="253">
        <v>265</v>
      </c>
      <c r="B267" s="254" t="s">
        <v>1223</v>
      </c>
      <c r="C267" s="255" t="s">
        <v>1209</v>
      </c>
      <c r="D267" s="256" t="s">
        <v>1304</v>
      </c>
      <c r="E267" s="257">
        <v>13605</v>
      </c>
      <c r="F267" s="257">
        <v>2210205</v>
      </c>
      <c r="G267" s="255" t="s">
        <v>200</v>
      </c>
      <c r="H267" s="258">
        <v>22000</v>
      </c>
      <c r="I267" s="259"/>
      <c r="J267" s="259">
        <v>0</v>
      </c>
      <c r="K267" s="259">
        <v>0</v>
      </c>
      <c r="L267" s="259">
        <v>0</v>
      </c>
      <c r="M267" s="259">
        <v>0</v>
      </c>
      <c r="N267" s="259">
        <v>0</v>
      </c>
      <c r="O267" s="259">
        <v>0</v>
      </c>
      <c r="P267" s="259">
        <v>0</v>
      </c>
      <c r="Q267" s="259">
        <v>0</v>
      </c>
      <c r="R267" s="259">
        <v>0</v>
      </c>
      <c r="S267" s="259">
        <v>0</v>
      </c>
      <c r="T267" s="259">
        <v>0</v>
      </c>
      <c r="U267" s="258">
        <v>0</v>
      </c>
      <c r="V267" s="258">
        <v>22000</v>
      </c>
    </row>
    <row r="268" spans="1:22">
      <c r="A268" s="253">
        <v>266</v>
      </c>
      <c r="B268" s="254" t="s">
        <v>1223</v>
      </c>
      <c r="C268" s="255" t="s">
        <v>1209</v>
      </c>
      <c r="D268" s="256" t="s">
        <v>1304</v>
      </c>
      <c r="E268" s="257">
        <v>13606</v>
      </c>
      <c r="F268" s="257">
        <v>2210205</v>
      </c>
      <c r="G268" s="255" t="s">
        <v>200</v>
      </c>
      <c r="H268" s="258">
        <v>14000</v>
      </c>
      <c r="I268" s="259"/>
      <c r="J268" s="259">
        <v>0</v>
      </c>
      <c r="K268" s="259">
        <v>0</v>
      </c>
      <c r="L268" s="259">
        <v>0</v>
      </c>
      <c r="M268" s="259">
        <v>0</v>
      </c>
      <c r="N268" s="259">
        <v>0</v>
      </c>
      <c r="O268" s="259">
        <v>0</v>
      </c>
      <c r="P268" s="259">
        <v>0</v>
      </c>
      <c r="Q268" s="259">
        <v>0</v>
      </c>
      <c r="R268" s="259">
        <v>0</v>
      </c>
      <c r="S268" s="259">
        <v>0</v>
      </c>
      <c r="T268" s="259">
        <v>0</v>
      </c>
      <c r="U268" s="258">
        <v>0</v>
      </c>
      <c r="V268" s="258">
        <v>14000</v>
      </c>
    </row>
    <row r="269" spans="1:22">
      <c r="A269" s="253">
        <v>267</v>
      </c>
      <c r="B269" s="254" t="s">
        <v>1223</v>
      </c>
      <c r="C269" s="255" t="s">
        <v>1209</v>
      </c>
      <c r="D269" s="256" t="s">
        <v>1304</v>
      </c>
      <c r="E269" s="257">
        <v>13607</v>
      </c>
      <c r="F269" s="257">
        <v>2210205</v>
      </c>
      <c r="G269" s="255" t="s">
        <v>200</v>
      </c>
      <c r="H269" s="258">
        <v>10880</v>
      </c>
      <c r="I269" s="259"/>
      <c r="J269" s="259">
        <v>0</v>
      </c>
      <c r="K269" s="259">
        <v>0</v>
      </c>
      <c r="L269" s="259">
        <v>0</v>
      </c>
      <c r="M269" s="259">
        <v>0</v>
      </c>
      <c r="N269" s="259">
        <v>0</v>
      </c>
      <c r="O269" s="259">
        <v>0</v>
      </c>
      <c r="P269" s="259">
        <v>0</v>
      </c>
      <c r="Q269" s="259">
        <v>0</v>
      </c>
      <c r="R269" s="259">
        <v>0</v>
      </c>
      <c r="S269" s="259">
        <v>0</v>
      </c>
      <c r="T269" s="259">
        <v>0</v>
      </c>
      <c r="U269" s="258">
        <v>0</v>
      </c>
      <c r="V269" s="258">
        <v>10880</v>
      </c>
    </row>
    <row r="270" spans="1:22">
      <c r="A270" s="253">
        <v>268</v>
      </c>
      <c r="B270" s="254" t="s">
        <v>1223</v>
      </c>
      <c r="C270" s="255" t="s">
        <v>1068</v>
      </c>
      <c r="D270" s="256" t="s">
        <v>1304</v>
      </c>
      <c r="E270" s="257">
        <v>13608</v>
      </c>
      <c r="F270" s="257">
        <v>2210205</v>
      </c>
      <c r="G270" s="255" t="s">
        <v>200</v>
      </c>
      <c r="H270" s="258">
        <v>3520</v>
      </c>
      <c r="I270" s="259"/>
      <c r="J270" s="259">
        <v>0</v>
      </c>
      <c r="K270" s="259">
        <v>0</v>
      </c>
      <c r="L270" s="259">
        <v>0</v>
      </c>
      <c r="M270" s="259">
        <v>0</v>
      </c>
      <c r="N270" s="259">
        <v>0</v>
      </c>
      <c r="O270" s="259">
        <v>0</v>
      </c>
      <c r="P270" s="259">
        <v>0</v>
      </c>
      <c r="Q270" s="259">
        <v>0</v>
      </c>
      <c r="R270" s="259">
        <v>0</v>
      </c>
      <c r="S270" s="259">
        <v>0</v>
      </c>
      <c r="T270" s="259">
        <v>0</v>
      </c>
      <c r="U270" s="258">
        <v>0</v>
      </c>
      <c r="V270" s="258">
        <v>3520</v>
      </c>
    </row>
    <row r="271" spans="1:22">
      <c r="A271" s="253">
        <v>269</v>
      </c>
      <c r="B271" s="254" t="s">
        <v>1223</v>
      </c>
      <c r="C271" s="255" t="s">
        <v>1209</v>
      </c>
      <c r="D271" s="256" t="s">
        <v>1305</v>
      </c>
      <c r="E271" s="257">
        <v>13609</v>
      </c>
      <c r="G271" s="255" t="s">
        <v>1052</v>
      </c>
      <c r="H271" s="258">
        <v>19000</v>
      </c>
      <c r="J271" s="259">
        <v>0</v>
      </c>
      <c r="K271" s="259">
        <v>0</v>
      </c>
      <c r="L271" s="259">
        <v>0</v>
      </c>
      <c r="M271" s="259">
        <v>0</v>
      </c>
      <c r="N271" s="259">
        <v>0</v>
      </c>
      <c r="O271" s="259">
        <v>0</v>
      </c>
      <c r="P271" s="259">
        <v>0</v>
      </c>
      <c r="Q271" s="259">
        <v>0</v>
      </c>
      <c r="R271" s="259">
        <v>0</v>
      </c>
      <c r="S271" s="259">
        <v>0</v>
      </c>
      <c r="T271" s="259">
        <v>0</v>
      </c>
      <c r="U271" s="258">
        <v>0</v>
      </c>
      <c r="V271" s="258">
        <v>19000</v>
      </c>
    </row>
    <row r="272" spans="1:22">
      <c r="A272" s="253">
        <v>270</v>
      </c>
      <c r="B272" s="254" t="s">
        <v>1223</v>
      </c>
      <c r="C272" s="255" t="s">
        <v>1209</v>
      </c>
      <c r="D272" s="256" t="s">
        <v>1305</v>
      </c>
      <c r="E272" s="257">
        <v>13610</v>
      </c>
      <c r="G272" s="255" t="s">
        <v>1052</v>
      </c>
      <c r="H272" s="258">
        <v>18000</v>
      </c>
      <c r="J272" s="259">
        <v>0</v>
      </c>
      <c r="K272" s="259">
        <v>0</v>
      </c>
      <c r="L272" s="259">
        <v>0</v>
      </c>
      <c r="M272" s="259">
        <v>0</v>
      </c>
      <c r="N272" s="259">
        <v>0</v>
      </c>
      <c r="O272" s="259">
        <v>0</v>
      </c>
      <c r="P272" s="259">
        <v>0</v>
      </c>
      <c r="Q272" s="259">
        <v>0</v>
      </c>
      <c r="R272" s="259">
        <v>0</v>
      </c>
      <c r="S272" s="259">
        <v>0</v>
      </c>
      <c r="T272" s="259">
        <v>0</v>
      </c>
      <c r="U272" s="258">
        <v>0</v>
      </c>
      <c r="V272" s="258">
        <v>18000</v>
      </c>
    </row>
    <row r="273" spans="1:22">
      <c r="A273" s="253">
        <v>271</v>
      </c>
      <c r="B273" s="254" t="s">
        <v>1223</v>
      </c>
      <c r="C273" s="255" t="s">
        <v>1209</v>
      </c>
      <c r="D273" s="256" t="s">
        <v>1305</v>
      </c>
      <c r="E273" s="257">
        <v>13611</v>
      </c>
      <c r="G273" s="255" t="s">
        <v>1052</v>
      </c>
      <c r="H273" s="258">
        <v>15000</v>
      </c>
      <c r="J273" s="259">
        <v>0</v>
      </c>
      <c r="K273" s="259">
        <v>0</v>
      </c>
      <c r="L273" s="259">
        <v>0</v>
      </c>
      <c r="M273" s="259">
        <v>0</v>
      </c>
      <c r="N273" s="259">
        <v>0</v>
      </c>
      <c r="O273" s="259">
        <v>0</v>
      </c>
      <c r="P273" s="259">
        <v>0</v>
      </c>
      <c r="Q273" s="259">
        <v>0</v>
      </c>
      <c r="R273" s="259">
        <v>0</v>
      </c>
      <c r="S273" s="259">
        <v>0</v>
      </c>
      <c r="T273" s="259">
        <v>0</v>
      </c>
      <c r="U273" s="258">
        <v>0</v>
      </c>
      <c r="V273" s="258">
        <v>15000</v>
      </c>
    </row>
    <row r="274" spans="1:22">
      <c r="A274" s="253">
        <v>272</v>
      </c>
      <c r="B274" s="254" t="s">
        <v>1223</v>
      </c>
      <c r="C274" s="255" t="s">
        <v>1209</v>
      </c>
      <c r="D274" s="256" t="s">
        <v>1305</v>
      </c>
      <c r="E274" s="257">
        <v>13612</v>
      </c>
      <c r="G274" s="255" t="s">
        <v>1052</v>
      </c>
      <c r="H274" s="258">
        <v>11380</v>
      </c>
      <c r="J274" s="259">
        <v>0</v>
      </c>
      <c r="K274" s="259">
        <v>0</v>
      </c>
      <c r="L274" s="259">
        <v>0</v>
      </c>
      <c r="M274" s="259">
        <v>0</v>
      </c>
      <c r="N274" s="259">
        <v>0</v>
      </c>
      <c r="O274" s="259">
        <v>0</v>
      </c>
      <c r="P274" s="259">
        <v>0</v>
      </c>
      <c r="Q274" s="259">
        <v>0</v>
      </c>
      <c r="R274" s="259">
        <v>0</v>
      </c>
      <c r="S274" s="259">
        <v>0</v>
      </c>
      <c r="T274" s="259">
        <v>0</v>
      </c>
      <c r="U274" s="258">
        <v>0</v>
      </c>
      <c r="V274" s="258">
        <v>11380</v>
      </c>
    </row>
    <row r="275" spans="1:22">
      <c r="A275" s="253">
        <v>273</v>
      </c>
      <c r="B275" s="254" t="s">
        <v>1223</v>
      </c>
      <c r="C275" s="255" t="s">
        <v>1158</v>
      </c>
      <c r="D275" s="256" t="s">
        <v>1306</v>
      </c>
      <c r="E275" s="257">
        <v>13613</v>
      </c>
      <c r="G275" s="255" t="s">
        <v>1052</v>
      </c>
      <c r="H275" s="258">
        <v>22920</v>
      </c>
      <c r="J275" s="259">
        <v>0</v>
      </c>
      <c r="K275" s="259">
        <v>0</v>
      </c>
      <c r="L275" s="259">
        <v>0</v>
      </c>
      <c r="M275" s="259">
        <v>0</v>
      </c>
      <c r="N275" s="259">
        <v>0</v>
      </c>
      <c r="O275" s="259">
        <v>0</v>
      </c>
      <c r="P275" s="259">
        <v>0</v>
      </c>
      <c r="Q275" s="259">
        <v>0</v>
      </c>
      <c r="R275" s="259">
        <v>0</v>
      </c>
      <c r="S275" s="259">
        <v>0</v>
      </c>
      <c r="T275" s="259">
        <v>0</v>
      </c>
      <c r="U275" s="258">
        <v>0</v>
      </c>
      <c r="V275" s="258">
        <v>22920</v>
      </c>
    </row>
    <row r="276" spans="1:22">
      <c r="A276" s="253">
        <v>274</v>
      </c>
      <c r="B276" s="254" t="s">
        <v>1223</v>
      </c>
      <c r="C276" s="255" t="s">
        <v>1073</v>
      </c>
      <c r="D276" s="256" t="s">
        <v>1307</v>
      </c>
      <c r="E276" s="257">
        <v>13614</v>
      </c>
      <c r="G276" s="255" t="s">
        <v>1052</v>
      </c>
      <c r="H276" s="258">
        <v>64.75</v>
      </c>
      <c r="J276" s="259">
        <v>0</v>
      </c>
      <c r="K276" s="259">
        <v>0</v>
      </c>
      <c r="L276" s="259">
        <v>0</v>
      </c>
      <c r="M276" s="259">
        <v>0</v>
      </c>
      <c r="N276" s="259">
        <v>0</v>
      </c>
      <c r="O276" s="259">
        <v>0</v>
      </c>
      <c r="P276" s="259">
        <v>0</v>
      </c>
      <c r="Q276" s="259">
        <v>0</v>
      </c>
      <c r="R276" s="259">
        <v>0</v>
      </c>
      <c r="S276" s="259">
        <v>0</v>
      </c>
      <c r="T276" s="259">
        <v>0</v>
      </c>
      <c r="U276" s="258">
        <v>0</v>
      </c>
      <c r="V276" s="258">
        <v>64.75</v>
      </c>
    </row>
    <row r="277" spans="1:22">
      <c r="A277" s="253">
        <v>275</v>
      </c>
      <c r="B277" s="254" t="s">
        <v>1223</v>
      </c>
      <c r="C277" s="255" t="s">
        <v>1073</v>
      </c>
      <c r="D277" s="256" t="s">
        <v>1308</v>
      </c>
      <c r="E277" s="257">
        <v>13615</v>
      </c>
      <c r="G277" s="255" t="s">
        <v>1052</v>
      </c>
      <c r="H277" s="258">
        <v>10579.01</v>
      </c>
      <c r="J277" s="259">
        <v>0</v>
      </c>
      <c r="K277" s="259">
        <v>0</v>
      </c>
      <c r="L277" s="259">
        <v>0</v>
      </c>
      <c r="M277" s="259">
        <v>0</v>
      </c>
      <c r="N277" s="259">
        <v>0</v>
      </c>
      <c r="O277" s="259">
        <v>0</v>
      </c>
      <c r="P277" s="259">
        <v>0</v>
      </c>
      <c r="Q277" s="259">
        <v>0</v>
      </c>
      <c r="R277" s="259">
        <v>0</v>
      </c>
      <c r="S277" s="259">
        <v>0</v>
      </c>
      <c r="T277" s="259">
        <v>0</v>
      </c>
      <c r="U277" s="258">
        <v>0</v>
      </c>
      <c r="V277" s="258">
        <v>10579.01</v>
      </c>
    </row>
    <row r="278" spans="1:22">
      <c r="A278" s="253">
        <v>276</v>
      </c>
      <c r="B278" s="254" t="s">
        <v>1223</v>
      </c>
      <c r="C278" s="255" t="s">
        <v>1068</v>
      </c>
      <c r="D278" s="256" t="s">
        <v>1308</v>
      </c>
      <c r="E278" s="257">
        <v>13616</v>
      </c>
      <c r="G278" s="255" t="s">
        <v>1052</v>
      </c>
      <c r="H278" s="258">
        <v>556.79</v>
      </c>
      <c r="J278" s="259">
        <v>0</v>
      </c>
      <c r="K278" s="259">
        <v>0</v>
      </c>
      <c r="L278" s="259">
        <v>0</v>
      </c>
      <c r="M278" s="259">
        <v>0</v>
      </c>
      <c r="N278" s="259">
        <v>0</v>
      </c>
      <c r="O278" s="259">
        <v>0</v>
      </c>
      <c r="P278" s="259">
        <v>0</v>
      </c>
      <c r="Q278" s="259">
        <v>0</v>
      </c>
      <c r="R278" s="259">
        <v>0</v>
      </c>
      <c r="S278" s="259">
        <v>0</v>
      </c>
      <c r="T278" s="259">
        <v>0</v>
      </c>
      <c r="U278" s="258">
        <v>0</v>
      </c>
      <c r="V278" s="258">
        <v>556.79</v>
      </c>
    </row>
    <row r="279" spans="1:22">
      <c r="A279" s="253">
        <v>277</v>
      </c>
      <c r="B279" s="254" t="s">
        <v>1248</v>
      </c>
      <c r="C279" s="255" t="s">
        <v>1073</v>
      </c>
      <c r="D279" s="256" t="s">
        <v>1309</v>
      </c>
      <c r="E279" s="257">
        <v>13617</v>
      </c>
      <c r="F279" s="257">
        <v>2210201</v>
      </c>
      <c r="G279" s="255" t="s">
        <v>952</v>
      </c>
      <c r="H279" s="258">
        <v>4500</v>
      </c>
      <c r="I279" s="259"/>
      <c r="J279" s="259">
        <v>0</v>
      </c>
      <c r="K279" s="259">
        <v>0</v>
      </c>
      <c r="L279" s="259">
        <v>0</v>
      </c>
      <c r="M279" s="259">
        <v>0</v>
      </c>
      <c r="N279" s="259">
        <v>0</v>
      </c>
      <c r="O279" s="259">
        <v>0</v>
      </c>
      <c r="P279" s="259">
        <v>0</v>
      </c>
      <c r="Q279" s="259">
        <v>0</v>
      </c>
      <c r="R279" s="259">
        <v>0</v>
      </c>
      <c r="S279" s="259">
        <v>0</v>
      </c>
      <c r="T279" s="259">
        <v>0</v>
      </c>
      <c r="U279" s="258">
        <v>0</v>
      </c>
      <c r="V279" s="258">
        <v>4500</v>
      </c>
    </row>
    <row r="280" spans="1:22">
      <c r="A280" s="253">
        <v>278</v>
      </c>
      <c r="B280" s="254" t="s">
        <v>1248</v>
      </c>
      <c r="C280" s="255" t="s">
        <v>1073</v>
      </c>
      <c r="D280" s="256" t="s">
        <v>1310</v>
      </c>
      <c r="E280" s="257">
        <v>13618</v>
      </c>
      <c r="F280" s="257">
        <v>2210709</v>
      </c>
      <c r="G280" s="255" t="s">
        <v>151</v>
      </c>
      <c r="H280" s="258">
        <v>11500</v>
      </c>
      <c r="I280" s="259"/>
      <c r="J280" s="259">
        <v>0</v>
      </c>
      <c r="K280" s="259">
        <v>0</v>
      </c>
      <c r="L280" s="259">
        <v>0</v>
      </c>
      <c r="M280" s="259">
        <v>0</v>
      </c>
      <c r="N280" s="259">
        <v>0</v>
      </c>
      <c r="O280" s="259">
        <v>0</v>
      </c>
      <c r="P280" s="259">
        <v>0</v>
      </c>
      <c r="Q280" s="259">
        <v>0</v>
      </c>
      <c r="R280" s="259">
        <v>0</v>
      </c>
      <c r="S280" s="259">
        <v>0</v>
      </c>
      <c r="T280" s="259">
        <v>0</v>
      </c>
      <c r="U280" s="258">
        <v>0</v>
      </c>
      <c r="V280" s="258">
        <v>11500</v>
      </c>
    </row>
    <row r="281" spans="1:22">
      <c r="A281" s="253">
        <v>279</v>
      </c>
      <c r="B281" s="254" t="s">
        <v>1248</v>
      </c>
      <c r="C281" s="255" t="s">
        <v>1073</v>
      </c>
      <c r="D281" s="256" t="s">
        <v>1311</v>
      </c>
      <c r="E281" s="257">
        <v>13619</v>
      </c>
      <c r="F281" s="257">
        <v>2210203</v>
      </c>
      <c r="G281" s="255" t="s">
        <v>953</v>
      </c>
      <c r="H281" s="258">
        <v>500</v>
      </c>
      <c r="I281" s="259"/>
      <c r="J281" s="259">
        <v>0</v>
      </c>
      <c r="K281" s="259">
        <v>0</v>
      </c>
      <c r="L281" s="259">
        <v>0</v>
      </c>
      <c r="M281" s="259">
        <v>0</v>
      </c>
      <c r="N281" s="259">
        <v>0</v>
      </c>
      <c r="O281" s="259">
        <v>0</v>
      </c>
      <c r="P281" s="259">
        <v>0</v>
      </c>
      <c r="Q281" s="259">
        <v>0</v>
      </c>
      <c r="R281" s="259">
        <v>0</v>
      </c>
      <c r="S281" s="259">
        <v>0</v>
      </c>
      <c r="T281" s="259">
        <v>0</v>
      </c>
      <c r="U281" s="258">
        <v>0</v>
      </c>
      <c r="V281" s="258">
        <v>500</v>
      </c>
    </row>
    <row r="282" spans="1:22">
      <c r="A282" s="253">
        <v>280</v>
      </c>
      <c r="B282" s="254" t="s">
        <v>1248</v>
      </c>
      <c r="C282" s="255" t="s">
        <v>1073</v>
      </c>
      <c r="D282" s="256" t="s">
        <v>1312</v>
      </c>
      <c r="E282" s="257">
        <v>13620</v>
      </c>
      <c r="F282" s="257">
        <v>2210505</v>
      </c>
      <c r="G282" s="255" t="s">
        <v>142</v>
      </c>
      <c r="H282" s="258">
        <v>3000</v>
      </c>
      <c r="I282" s="259"/>
      <c r="J282" s="259">
        <v>0</v>
      </c>
      <c r="K282" s="259">
        <v>0</v>
      </c>
      <c r="L282" s="259">
        <v>0</v>
      </c>
      <c r="M282" s="259">
        <v>0</v>
      </c>
      <c r="N282" s="259">
        <v>0</v>
      </c>
      <c r="O282" s="259">
        <v>0</v>
      </c>
      <c r="P282" s="259">
        <v>0</v>
      </c>
      <c r="Q282" s="259">
        <v>0</v>
      </c>
      <c r="R282" s="259">
        <v>0</v>
      </c>
      <c r="S282" s="259">
        <v>0</v>
      </c>
      <c r="T282" s="259">
        <v>0</v>
      </c>
      <c r="U282" s="258">
        <v>0</v>
      </c>
      <c r="V282" s="258">
        <v>3000</v>
      </c>
    </row>
    <row r="283" spans="1:22">
      <c r="A283" s="253">
        <v>281</v>
      </c>
      <c r="B283" s="254" t="s">
        <v>1248</v>
      </c>
      <c r="C283" s="255" t="s">
        <v>1073</v>
      </c>
      <c r="D283" s="256" t="s">
        <v>1313</v>
      </c>
      <c r="E283" s="257">
        <v>13621</v>
      </c>
      <c r="F283" s="257">
        <v>2210711</v>
      </c>
      <c r="G283" s="255" t="s">
        <v>978</v>
      </c>
      <c r="H283" s="258">
        <v>3150</v>
      </c>
      <c r="I283" s="259"/>
      <c r="J283" s="259">
        <v>0</v>
      </c>
      <c r="K283" s="259">
        <v>0</v>
      </c>
      <c r="L283" s="259">
        <v>0</v>
      </c>
      <c r="M283" s="259">
        <v>0</v>
      </c>
      <c r="N283" s="259">
        <v>0</v>
      </c>
      <c r="O283" s="259">
        <v>0</v>
      </c>
      <c r="P283" s="259">
        <v>0</v>
      </c>
      <c r="Q283" s="259">
        <v>0</v>
      </c>
      <c r="R283" s="259">
        <v>0</v>
      </c>
      <c r="S283" s="259">
        <v>0</v>
      </c>
      <c r="T283" s="259">
        <v>0</v>
      </c>
      <c r="U283" s="258">
        <v>0</v>
      </c>
      <c r="V283" s="258">
        <v>3150</v>
      </c>
    </row>
    <row r="284" spans="1:22">
      <c r="A284" s="253">
        <v>282</v>
      </c>
      <c r="B284" s="254" t="s">
        <v>1252</v>
      </c>
      <c r="C284" s="255" t="s">
        <v>1073</v>
      </c>
      <c r="D284" s="256" t="s">
        <v>1314</v>
      </c>
      <c r="E284" s="257">
        <v>13622</v>
      </c>
      <c r="F284" s="257">
        <v>2210511</v>
      </c>
      <c r="G284" s="255" t="s">
        <v>965</v>
      </c>
      <c r="H284" s="258">
        <v>14930</v>
      </c>
      <c r="I284" s="259"/>
      <c r="J284" s="259">
        <v>0</v>
      </c>
      <c r="K284" s="259">
        <v>0</v>
      </c>
      <c r="L284" s="259">
        <v>0</v>
      </c>
      <c r="M284" s="259">
        <v>0</v>
      </c>
      <c r="N284" s="259">
        <v>0</v>
      </c>
      <c r="O284" s="259">
        <v>0</v>
      </c>
      <c r="P284" s="259">
        <v>0</v>
      </c>
      <c r="Q284" s="259">
        <v>0</v>
      </c>
      <c r="R284" s="259">
        <v>0</v>
      </c>
      <c r="S284" s="259">
        <v>0</v>
      </c>
      <c r="T284" s="259">
        <v>0</v>
      </c>
      <c r="U284" s="258">
        <v>0</v>
      </c>
      <c r="V284" s="258">
        <v>14930</v>
      </c>
    </row>
    <row r="285" spans="1:22">
      <c r="A285" s="253">
        <v>283</v>
      </c>
      <c r="B285" s="254" t="s">
        <v>1252</v>
      </c>
      <c r="C285" s="255" t="s">
        <v>1073</v>
      </c>
      <c r="D285" s="256" t="s">
        <v>1315</v>
      </c>
      <c r="E285" s="257">
        <v>13623</v>
      </c>
      <c r="F285" s="257">
        <v>2210709</v>
      </c>
      <c r="G285" s="255" t="s">
        <v>151</v>
      </c>
      <c r="H285" s="258">
        <v>5664.96</v>
      </c>
      <c r="I285" s="259"/>
      <c r="J285" s="259">
        <v>0</v>
      </c>
      <c r="K285" s="259">
        <v>0</v>
      </c>
      <c r="L285" s="259">
        <v>0</v>
      </c>
      <c r="M285" s="259">
        <v>0</v>
      </c>
      <c r="N285" s="259">
        <v>0</v>
      </c>
      <c r="O285" s="259">
        <v>0</v>
      </c>
      <c r="P285" s="259">
        <v>0</v>
      </c>
      <c r="Q285" s="259">
        <v>0</v>
      </c>
      <c r="R285" s="259">
        <v>0</v>
      </c>
      <c r="S285" s="259">
        <v>0</v>
      </c>
      <c r="T285" s="259">
        <v>0</v>
      </c>
      <c r="U285" s="258">
        <v>0</v>
      </c>
      <c r="V285" s="258">
        <v>5664.96</v>
      </c>
    </row>
    <row r="286" spans="1:22">
      <c r="A286" s="253">
        <v>284</v>
      </c>
      <c r="B286" s="254" t="s">
        <v>1252</v>
      </c>
      <c r="C286" s="255" t="s">
        <v>1068</v>
      </c>
      <c r="D286" s="256" t="s">
        <v>1315</v>
      </c>
      <c r="E286" s="257">
        <v>13624</v>
      </c>
      <c r="F286" s="257">
        <v>2210709</v>
      </c>
      <c r="G286" s="255" t="s">
        <v>151</v>
      </c>
      <c r="H286" s="258">
        <v>422.22</v>
      </c>
      <c r="I286" s="259"/>
      <c r="J286" s="259">
        <v>0</v>
      </c>
      <c r="K286" s="259">
        <v>0</v>
      </c>
      <c r="L286" s="259">
        <v>0</v>
      </c>
      <c r="M286" s="259">
        <v>0</v>
      </c>
      <c r="N286" s="259">
        <v>0</v>
      </c>
      <c r="O286" s="259">
        <v>0</v>
      </c>
      <c r="P286" s="259">
        <v>0</v>
      </c>
      <c r="Q286" s="259">
        <v>0</v>
      </c>
      <c r="R286" s="259">
        <v>0</v>
      </c>
      <c r="S286" s="259">
        <v>0</v>
      </c>
      <c r="T286" s="259">
        <v>0</v>
      </c>
      <c r="U286" s="258">
        <v>0</v>
      </c>
      <c r="V286" s="258">
        <v>422.22</v>
      </c>
    </row>
    <row r="287" spans="1:22">
      <c r="A287" s="253">
        <v>285</v>
      </c>
      <c r="B287" s="254" t="s">
        <v>1254</v>
      </c>
      <c r="C287" s="255" t="s">
        <v>1073</v>
      </c>
      <c r="D287" s="256" t="s">
        <v>1316</v>
      </c>
      <c r="E287" s="257">
        <v>13625</v>
      </c>
      <c r="F287" s="257">
        <v>2111248</v>
      </c>
      <c r="G287" s="255" t="s">
        <v>936</v>
      </c>
      <c r="H287" s="258">
        <v>2700</v>
      </c>
      <c r="I287" s="259"/>
      <c r="J287" s="259">
        <v>0</v>
      </c>
      <c r="K287" s="259">
        <v>0</v>
      </c>
      <c r="L287" s="259">
        <v>0</v>
      </c>
      <c r="M287" s="259">
        <v>0</v>
      </c>
      <c r="N287" s="259">
        <v>0</v>
      </c>
      <c r="O287" s="259">
        <v>0</v>
      </c>
      <c r="P287" s="259">
        <v>0</v>
      </c>
      <c r="Q287" s="259">
        <v>0</v>
      </c>
      <c r="R287" s="259">
        <v>0</v>
      </c>
      <c r="S287" s="259">
        <v>0</v>
      </c>
      <c r="T287" s="259">
        <v>0</v>
      </c>
      <c r="U287" s="258">
        <v>0</v>
      </c>
      <c r="V287" s="258">
        <v>2700</v>
      </c>
    </row>
    <row r="288" spans="1:22">
      <c r="A288" s="253">
        <v>286</v>
      </c>
      <c r="B288" s="254" t="s">
        <v>1254</v>
      </c>
      <c r="C288" s="255" t="s">
        <v>1068</v>
      </c>
      <c r="D288" s="256" t="s">
        <v>1317</v>
      </c>
      <c r="E288" s="257">
        <v>13627</v>
      </c>
      <c r="F288" s="257">
        <v>2210801</v>
      </c>
      <c r="G288" s="255" t="s">
        <v>981</v>
      </c>
      <c r="H288" s="258">
        <v>3304.8</v>
      </c>
      <c r="I288" s="259"/>
      <c r="J288" s="259">
        <v>0</v>
      </c>
      <c r="K288" s="259">
        <v>0</v>
      </c>
      <c r="L288" s="259">
        <v>0</v>
      </c>
      <c r="M288" s="259">
        <v>0</v>
      </c>
      <c r="N288" s="259">
        <v>0</v>
      </c>
      <c r="O288" s="259">
        <v>0</v>
      </c>
      <c r="P288" s="259">
        <v>0</v>
      </c>
      <c r="Q288" s="259">
        <v>0</v>
      </c>
      <c r="R288" s="259">
        <v>0</v>
      </c>
      <c r="S288" s="259">
        <v>0</v>
      </c>
      <c r="T288" s="259">
        <v>0</v>
      </c>
      <c r="U288" s="258">
        <v>0</v>
      </c>
      <c r="V288" s="258">
        <v>3304.8</v>
      </c>
    </row>
    <row r="289" spans="1:22">
      <c r="A289" s="253">
        <v>287</v>
      </c>
      <c r="B289" s="254" t="s">
        <v>1254</v>
      </c>
      <c r="C289" s="255" t="s">
        <v>1188</v>
      </c>
      <c r="D289" s="256" t="s">
        <v>1318</v>
      </c>
      <c r="E289" s="257">
        <v>13626</v>
      </c>
      <c r="F289" s="257">
        <v>2210801</v>
      </c>
      <c r="G289" s="255" t="s">
        <v>981</v>
      </c>
      <c r="H289" s="258">
        <v>29743.16</v>
      </c>
      <c r="I289" s="259"/>
      <c r="J289" s="259">
        <v>0</v>
      </c>
      <c r="K289" s="259">
        <v>0</v>
      </c>
      <c r="L289" s="259">
        <v>0</v>
      </c>
      <c r="M289" s="259">
        <v>0</v>
      </c>
      <c r="N289" s="259">
        <v>0</v>
      </c>
      <c r="O289" s="259">
        <v>0</v>
      </c>
      <c r="P289" s="259">
        <v>0</v>
      </c>
      <c r="Q289" s="259">
        <v>0</v>
      </c>
      <c r="R289" s="259">
        <v>0</v>
      </c>
      <c r="S289" s="259">
        <v>0</v>
      </c>
      <c r="T289" s="259">
        <v>0</v>
      </c>
      <c r="U289" s="258">
        <v>0</v>
      </c>
      <c r="V289" s="258">
        <v>29743.16</v>
      </c>
    </row>
    <row r="290" spans="1:22">
      <c r="A290" s="253">
        <v>288</v>
      </c>
      <c r="B290" s="254" t="s">
        <v>1257</v>
      </c>
      <c r="C290" s="255" t="s">
        <v>1209</v>
      </c>
      <c r="D290" s="256" t="s">
        <v>1319</v>
      </c>
      <c r="E290" s="257">
        <v>13628</v>
      </c>
      <c r="F290" s="257">
        <v>2210205</v>
      </c>
      <c r="G290" s="255" t="s">
        <v>200</v>
      </c>
      <c r="H290" s="258">
        <v>22496</v>
      </c>
      <c r="I290" s="259"/>
      <c r="J290" s="259">
        <v>0</v>
      </c>
      <c r="K290" s="259">
        <v>0</v>
      </c>
      <c r="L290" s="259">
        <v>0</v>
      </c>
      <c r="M290" s="259">
        <v>0</v>
      </c>
      <c r="N290" s="259">
        <v>0</v>
      </c>
      <c r="O290" s="259">
        <v>0</v>
      </c>
      <c r="P290" s="259">
        <v>0</v>
      </c>
      <c r="Q290" s="259">
        <v>0</v>
      </c>
      <c r="R290" s="259">
        <v>0</v>
      </c>
      <c r="S290" s="259">
        <v>0</v>
      </c>
      <c r="T290" s="259">
        <v>0</v>
      </c>
      <c r="U290" s="258">
        <v>0</v>
      </c>
      <c r="V290" s="258">
        <v>22496</v>
      </c>
    </row>
    <row r="291" spans="1:22">
      <c r="A291" s="253">
        <v>289</v>
      </c>
      <c r="B291" s="254" t="s">
        <v>1257</v>
      </c>
      <c r="C291" s="255" t="s">
        <v>1068</v>
      </c>
      <c r="D291" s="256" t="s">
        <v>1319</v>
      </c>
      <c r="E291" s="257">
        <v>13629</v>
      </c>
      <c r="F291" s="257">
        <v>2210205</v>
      </c>
      <c r="G291" s="255" t="s">
        <v>200</v>
      </c>
      <c r="H291" s="258">
        <v>1184</v>
      </c>
      <c r="I291" s="259"/>
      <c r="J291" s="259">
        <v>0</v>
      </c>
      <c r="K291" s="259">
        <v>0</v>
      </c>
      <c r="L291" s="259">
        <v>0</v>
      </c>
      <c r="M291" s="259">
        <v>0</v>
      </c>
      <c r="N291" s="259">
        <v>0</v>
      </c>
      <c r="O291" s="259">
        <v>0</v>
      </c>
      <c r="P291" s="259">
        <v>0</v>
      </c>
      <c r="Q291" s="259">
        <v>0</v>
      </c>
      <c r="R291" s="259">
        <v>0</v>
      </c>
      <c r="S291" s="259">
        <v>0</v>
      </c>
      <c r="T291" s="259">
        <v>0</v>
      </c>
      <c r="U291" s="258">
        <v>0</v>
      </c>
      <c r="V291" s="258">
        <v>1184</v>
      </c>
    </row>
    <row r="292" spans="1:22">
      <c r="A292" s="253">
        <v>290</v>
      </c>
      <c r="B292" s="254" t="s">
        <v>1265</v>
      </c>
      <c r="C292" s="255" t="s">
        <v>1209</v>
      </c>
      <c r="D292" s="256" t="s">
        <v>1320</v>
      </c>
      <c r="E292" s="257">
        <v>13630</v>
      </c>
      <c r="F292" s="257">
        <v>2210205</v>
      </c>
      <c r="G292" s="255" t="s">
        <v>200</v>
      </c>
      <c r="H292" s="258">
        <v>48650</v>
      </c>
      <c r="I292" s="259"/>
      <c r="J292" s="259">
        <v>0</v>
      </c>
      <c r="K292" s="259">
        <v>0</v>
      </c>
      <c r="L292" s="259">
        <v>0</v>
      </c>
      <c r="M292" s="259">
        <v>0</v>
      </c>
      <c r="N292" s="259">
        <v>0</v>
      </c>
      <c r="O292" s="259">
        <v>0</v>
      </c>
      <c r="P292" s="259">
        <v>0</v>
      </c>
      <c r="Q292" s="259">
        <v>0</v>
      </c>
      <c r="R292" s="259">
        <v>0</v>
      </c>
      <c r="S292" s="259">
        <v>0</v>
      </c>
      <c r="T292" s="259">
        <v>0</v>
      </c>
      <c r="U292" s="258">
        <v>0</v>
      </c>
      <c r="V292" s="258">
        <v>48650</v>
      </c>
    </row>
    <row r="293" spans="1:23">
      <c r="A293" s="253">
        <v>291</v>
      </c>
      <c r="B293" s="254" t="s">
        <v>1248</v>
      </c>
      <c r="C293" s="255" t="s">
        <v>1209</v>
      </c>
      <c r="D293" s="256" t="s">
        <v>1321</v>
      </c>
      <c r="E293" s="257">
        <v>13551</v>
      </c>
      <c r="F293" s="257">
        <v>2210205</v>
      </c>
      <c r="G293" s="255" t="s">
        <v>200</v>
      </c>
      <c r="H293" s="258">
        <v>21000</v>
      </c>
      <c r="I293" s="259"/>
      <c r="J293" s="259">
        <v>0</v>
      </c>
      <c r="K293" s="259">
        <v>0</v>
      </c>
      <c r="L293" s="259">
        <v>0</v>
      </c>
      <c r="M293" s="259">
        <v>0</v>
      </c>
      <c r="N293" s="259">
        <v>0</v>
      </c>
      <c r="O293" s="259">
        <v>0</v>
      </c>
      <c r="P293" s="259">
        <v>0</v>
      </c>
      <c r="Q293" s="259">
        <v>0</v>
      </c>
      <c r="R293" s="259">
        <v>0</v>
      </c>
      <c r="S293" s="259">
        <v>0</v>
      </c>
      <c r="T293" s="259">
        <v>0</v>
      </c>
      <c r="U293" s="258">
        <v>0</v>
      </c>
      <c r="V293" s="258">
        <v>21000</v>
      </c>
      <c r="W293" s="279">
        <v>1011078.33</v>
      </c>
    </row>
    <row r="294" spans="1:23">
      <c r="A294" s="253">
        <v>292</v>
      </c>
      <c r="B294" s="254">
        <v>45810</v>
      </c>
      <c r="C294" s="255" t="s">
        <v>1209</v>
      </c>
      <c r="D294" s="256" t="s">
        <v>1322</v>
      </c>
      <c r="E294" s="256">
        <v>13631</v>
      </c>
      <c r="F294" s="257">
        <v>2210205</v>
      </c>
      <c r="G294" s="255" t="s">
        <v>200</v>
      </c>
      <c r="H294" s="258">
        <v>19460</v>
      </c>
      <c r="J294" s="259">
        <v>0</v>
      </c>
      <c r="K294" s="259">
        <v>0</v>
      </c>
      <c r="L294" s="259">
        <v>0</v>
      </c>
      <c r="M294" s="259">
        <v>0</v>
      </c>
      <c r="N294" s="259">
        <v>0</v>
      </c>
      <c r="O294" s="259">
        <v>0</v>
      </c>
      <c r="P294" s="259">
        <v>0</v>
      </c>
      <c r="Q294" s="259">
        <v>0</v>
      </c>
      <c r="R294" s="259">
        <v>0</v>
      </c>
      <c r="S294" s="259">
        <v>0</v>
      </c>
      <c r="T294" s="259">
        <v>0</v>
      </c>
      <c r="U294" s="258">
        <v>0</v>
      </c>
      <c r="V294" s="258">
        <v>19460</v>
      </c>
      <c r="W294" s="279">
        <v>0</v>
      </c>
    </row>
    <row r="295" spans="1:22">
      <c r="A295" s="253">
        <v>293</v>
      </c>
      <c r="B295" s="254">
        <v>45821</v>
      </c>
      <c r="C295" s="255" t="s">
        <v>1073</v>
      </c>
      <c r="D295" s="256" t="s">
        <v>1322</v>
      </c>
      <c r="E295" s="256">
        <v>152</v>
      </c>
      <c r="F295" s="257">
        <v>2210709</v>
      </c>
      <c r="G295" s="255" t="s">
        <v>151</v>
      </c>
      <c r="H295" s="258">
        <v>4000</v>
      </c>
      <c r="J295" s="259">
        <v>0</v>
      </c>
      <c r="K295" s="259">
        <v>0</v>
      </c>
      <c r="L295" s="259">
        <v>0</v>
      </c>
      <c r="M295" s="259">
        <v>0</v>
      </c>
      <c r="N295" s="259">
        <v>0</v>
      </c>
      <c r="O295" s="259">
        <v>0</v>
      </c>
      <c r="P295" s="259">
        <v>0</v>
      </c>
      <c r="Q295" s="259">
        <v>0</v>
      </c>
      <c r="R295" s="259">
        <v>0</v>
      </c>
      <c r="S295" s="259">
        <v>0</v>
      </c>
      <c r="T295" s="259">
        <v>0</v>
      </c>
      <c r="U295" s="258">
        <v>4000</v>
      </c>
      <c r="V295" s="258">
        <v>0</v>
      </c>
    </row>
    <row r="296" spans="1:22">
      <c r="A296" s="253">
        <v>294</v>
      </c>
      <c r="B296" s="254">
        <v>45821</v>
      </c>
      <c r="C296" s="255" t="s">
        <v>1209</v>
      </c>
      <c r="D296" s="256" t="s">
        <v>1323</v>
      </c>
      <c r="E296" s="256">
        <v>152</v>
      </c>
      <c r="F296" s="257">
        <v>2210205</v>
      </c>
      <c r="G296" s="255" t="s">
        <v>200</v>
      </c>
      <c r="H296" s="258">
        <v>5000</v>
      </c>
      <c r="J296" s="259">
        <v>0</v>
      </c>
      <c r="K296" s="259">
        <v>0</v>
      </c>
      <c r="L296" s="259">
        <v>0</v>
      </c>
      <c r="M296" s="259">
        <v>0</v>
      </c>
      <c r="N296" s="259">
        <v>0</v>
      </c>
      <c r="O296" s="259">
        <v>0</v>
      </c>
      <c r="P296" s="259">
        <v>0</v>
      </c>
      <c r="Q296" s="259">
        <v>0</v>
      </c>
      <c r="R296" s="259">
        <v>0</v>
      </c>
      <c r="S296" s="259">
        <v>0</v>
      </c>
      <c r="T296" s="259">
        <v>0</v>
      </c>
      <c r="U296" s="258">
        <v>5000</v>
      </c>
      <c r="V296" s="258">
        <v>0</v>
      </c>
    </row>
    <row r="297" spans="1:22">
      <c r="A297" s="253">
        <v>295</v>
      </c>
      <c r="B297" s="254">
        <v>45810</v>
      </c>
      <c r="C297" s="255" t="s">
        <v>1073</v>
      </c>
      <c r="D297" s="256" t="s">
        <v>1324</v>
      </c>
      <c r="E297" s="256">
        <v>13632</v>
      </c>
      <c r="F297" s="257">
        <v>2821009</v>
      </c>
      <c r="G297" s="255" t="s">
        <v>160</v>
      </c>
      <c r="H297" s="258">
        <v>13000</v>
      </c>
      <c r="J297" s="259">
        <v>0</v>
      </c>
      <c r="K297" s="259">
        <v>0</v>
      </c>
      <c r="L297" s="259">
        <v>0</v>
      </c>
      <c r="M297" s="259">
        <v>0</v>
      </c>
      <c r="N297" s="259">
        <v>0</v>
      </c>
      <c r="O297" s="259">
        <v>0</v>
      </c>
      <c r="P297" s="259">
        <v>0</v>
      </c>
      <c r="Q297" s="259">
        <v>0</v>
      </c>
      <c r="R297" s="259">
        <v>0</v>
      </c>
      <c r="S297" s="259">
        <v>0</v>
      </c>
      <c r="T297" s="259">
        <v>0</v>
      </c>
      <c r="U297" s="258">
        <v>0</v>
      </c>
      <c r="V297" s="258">
        <v>13000</v>
      </c>
    </row>
    <row r="298" spans="1:22">
      <c r="A298" s="253">
        <v>296</v>
      </c>
      <c r="B298" s="254">
        <v>45811</v>
      </c>
      <c r="C298" s="255" t="s">
        <v>1209</v>
      </c>
      <c r="D298" s="256" t="s">
        <v>1325</v>
      </c>
      <c r="E298" s="256">
        <v>13633</v>
      </c>
      <c r="F298" s="257">
        <v>2210205</v>
      </c>
      <c r="G298" s="255" t="s">
        <v>200</v>
      </c>
      <c r="H298" s="258">
        <v>10000</v>
      </c>
      <c r="J298" s="259">
        <v>0</v>
      </c>
      <c r="K298" s="259">
        <v>0</v>
      </c>
      <c r="L298" s="259">
        <v>0</v>
      </c>
      <c r="M298" s="259">
        <v>0</v>
      </c>
      <c r="N298" s="259">
        <v>0</v>
      </c>
      <c r="O298" s="259">
        <v>0</v>
      </c>
      <c r="P298" s="259">
        <v>0</v>
      </c>
      <c r="Q298" s="259">
        <v>0</v>
      </c>
      <c r="R298" s="259">
        <v>0</v>
      </c>
      <c r="S298" s="259">
        <v>0</v>
      </c>
      <c r="T298" s="259">
        <v>0</v>
      </c>
      <c r="U298" s="258">
        <v>0</v>
      </c>
      <c r="V298" s="258">
        <v>10000</v>
      </c>
    </row>
    <row r="299" spans="1:22">
      <c r="A299" s="253">
        <v>297</v>
      </c>
      <c r="B299" s="254">
        <v>45835</v>
      </c>
      <c r="C299" s="255" t="s">
        <v>1326</v>
      </c>
      <c r="D299" s="256" t="s">
        <v>1325</v>
      </c>
      <c r="E299" s="256">
        <v>155</v>
      </c>
      <c r="F299" s="257">
        <v>2210801</v>
      </c>
      <c r="G299" s="255" t="s">
        <v>981</v>
      </c>
      <c r="H299" s="258">
        <v>6075</v>
      </c>
      <c r="J299" s="259">
        <v>0</v>
      </c>
      <c r="K299" s="259">
        <v>0</v>
      </c>
      <c r="L299" s="259">
        <v>0</v>
      </c>
      <c r="M299" s="259">
        <v>0</v>
      </c>
      <c r="N299" s="259">
        <v>0</v>
      </c>
      <c r="O299" s="259">
        <v>0</v>
      </c>
      <c r="P299" s="259">
        <v>0</v>
      </c>
      <c r="Q299" s="259">
        <v>0</v>
      </c>
      <c r="R299" s="259">
        <v>0</v>
      </c>
      <c r="S299" s="259">
        <v>0</v>
      </c>
      <c r="T299" s="259">
        <v>0</v>
      </c>
      <c r="U299" s="258">
        <v>6075</v>
      </c>
      <c r="V299" s="258">
        <v>0</v>
      </c>
    </row>
    <row r="300" spans="1:22">
      <c r="A300" s="253">
        <v>298</v>
      </c>
      <c r="B300" s="254">
        <v>45835</v>
      </c>
      <c r="C300" s="255" t="s">
        <v>1068</v>
      </c>
      <c r="D300" s="256" t="s">
        <v>1325</v>
      </c>
      <c r="E300" s="256">
        <v>158</v>
      </c>
      <c r="F300" s="257">
        <v>2210801</v>
      </c>
      <c r="G300" s="255" t="s">
        <v>981</v>
      </c>
      <c r="H300" s="258">
        <v>675</v>
      </c>
      <c r="J300" s="259">
        <v>0</v>
      </c>
      <c r="K300" s="259">
        <v>0</v>
      </c>
      <c r="L300" s="259">
        <v>0</v>
      </c>
      <c r="M300" s="259">
        <v>0</v>
      </c>
      <c r="N300" s="259">
        <v>0</v>
      </c>
      <c r="O300" s="259">
        <v>0</v>
      </c>
      <c r="P300" s="259">
        <v>0</v>
      </c>
      <c r="Q300" s="259">
        <v>0</v>
      </c>
      <c r="R300" s="259">
        <v>0</v>
      </c>
      <c r="S300" s="259">
        <v>0</v>
      </c>
      <c r="T300" s="259">
        <v>0</v>
      </c>
      <c r="U300" s="258">
        <v>675</v>
      </c>
      <c r="V300" s="258">
        <v>0</v>
      </c>
    </row>
    <row r="301" spans="1:22">
      <c r="A301" s="253">
        <v>299</v>
      </c>
      <c r="B301" s="254">
        <v>45813</v>
      </c>
      <c r="C301" s="255" t="s">
        <v>1073</v>
      </c>
      <c r="D301" s="256" t="s">
        <v>1327</v>
      </c>
      <c r="E301" s="256">
        <v>13634</v>
      </c>
      <c r="F301" s="257">
        <v>2210709</v>
      </c>
      <c r="G301" s="255" t="s">
        <v>151</v>
      </c>
      <c r="H301" s="258">
        <v>19140</v>
      </c>
      <c r="I301" s="259"/>
      <c r="J301" s="259">
        <v>0</v>
      </c>
      <c r="K301" s="259">
        <v>0</v>
      </c>
      <c r="L301" s="259">
        <v>0</v>
      </c>
      <c r="M301" s="259">
        <v>0</v>
      </c>
      <c r="N301" s="259">
        <v>0</v>
      </c>
      <c r="O301" s="259">
        <v>0</v>
      </c>
      <c r="P301" s="259">
        <v>0</v>
      </c>
      <c r="Q301" s="259">
        <v>0</v>
      </c>
      <c r="R301" s="259">
        <v>0</v>
      </c>
      <c r="S301" s="259">
        <v>0</v>
      </c>
      <c r="T301" s="259">
        <v>0</v>
      </c>
      <c r="U301" s="258">
        <v>0</v>
      </c>
      <c r="V301" s="258">
        <v>19140</v>
      </c>
    </row>
    <row r="302" spans="1:22">
      <c r="A302" s="253">
        <v>300</v>
      </c>
      <c r="B302" s="254">
        <v>45835</v>
      </c>
      <c r="C302" s="255" t="s">
        <v>1073</v>
      </c>
      <c r="D302" s="256" t="s">
        <v>1327</v>
      </c>
      <c r="E302" s="256">
        <v>157</v>
      </c>
      <c r="F302" s="257">
        <v>2210711</v>
      </c>
      <c r="G302" s="255" t="s">
        <v>978</v>
      </c>
      <c r="H302" s="258">
        <v>2000</v>
      </c>
      <c r="J302" s="259">
        <v>0</v>
      </c>
      <c r="K302" s="259">
        <v>0</v>
      </c>
      <c r="L302" s="259">
        <v>0</v>
      </c>
      <c r="M302" s="259">
        <v>0</v>
      </c>
      <c r="N302" s="259">
        <v>0</v>
      </c>
      <c r="O302" s="259">
        <v>0</v>
      </c>
      <c r="P302" s="259">
        <v>0</v>
      </c>
      <c r="Q302" s="259">
        <v>0</v>
      </c>
      <c r="R302" s="259">
        <v>0</v>
      </c>
      <c r="S302" s="259">
        <v>0</v>
      </c>
      <c r="T302" s="259">
        <v>0</v>
      </c>
      <c r="U302" s="258">
        <v>2000</v>
      </c>
      <c r="V302" s="258">
        <v>0</v>
      </c>
    </row>
    <row r="303" spans="1:22">
      <c r="A303" s="253">
        <v>301</v>
      </c>
      <c r="B303" s="254">
        <v>45813</v>
      </c>
      <c r="C303" s="255" t="s">
        <v>1073</v>
      </c>
      <c r="D303" s="256" t="s">
        <v>1328</v>
      </c>
      <c r="E303" s="256">
        <v>13634</v>
      </c>
      <c r="F303" s="257">
        <v>2210709</v>
      </c>
      <c r="G303" s="255" t="s">
        <v>151</v>
      </c>
      <c r="H303" s="258">
        <v>7290</v>
      </c>
      <c r="J303" s="259">
        <v>0</v>
      </c>
      <c r="K303" s="259">
        <v>0</v>
      </c>
      <c r="L303" s="259">
        <v>0</v>
      </c>
      <c r="M303" s="259">
        <v>0</v>
      </c>
      <c r="N303" s="259">
        <v>0</v>
      </c>
      <c r="O303" s="259">
        <v>0</v>
      </c>
      <c r="P303" s="259">
        <v>0</v>
      </c>
      <c r="Q303" s="259">
        <v>0</v>
      </c>
      <c r="R303" s="259">
        <v>0</v>
      </c>
      <c r="S303" s="259">
        <v>0</v>
      </c>
      <c r="T303" s="259">
        <v>0</v>
      </c>
      <c r="U303" s="258">
        <v>0</v>
      </c>
      <c r="V303" s="258">
        <v>7290</v>
      </c>
    </row>
    <row r="304" spans="1:22">
      <c r="A304" s="253">
        <v>302</v>
      </c>
      <c r="B304" s="254">
        <v>45813</v>
      </c>
      <c r="C304" s="255" t="s">
        <v>1068</v>
      </c>
      <c r="D304" s="256" t="s">
        <v>1328</v>
      </c>
      <c r="E304" s="256">
        <v>13636</v>
      </c>
      <c r="F304" s="257">
        <v>2210709</v>
      </c>
      <c r="G304" s="255" t="s">
        <v>151</v>
      </c>
      <c r="H304" s="258">
        <v>800</v>
      </c>
      <c r="J304" s="259">
        <v>0</v>
      </c>
      <c r="K304" s="259">
        <v>0</v>
      </c>
      <c r="L304" s="259">
        <v>0</v>
      </c>
      <c r="M304" s="259">
        <v>0</v>
      </c>
      <c r="N304" s="259">
        <v>0</v>
      </c>
      <c r="O304" s="259">
        <v>0</v>
      </c>
      <c r="P304" s="259">
        <v>0</v>
      </c>
      <c r="Q304" s="259">
        <v>0</v>
      </c>
      <c r="R304" s="259">
        <v>0</v>
      </c>
      <c r="S304" s="259">
        <v>0</v>
      </c>
      <c r="T304" s="259">
        <v>0</v>
      </c>
      <c r="U304" s="258">
        <v>0</v>
      </c>
      <c r="V304" s="258">
        <v>800</v>
      </c>
    </row>
    <row r="305" spans="1:22">
      <c r="A305" s="253">
        <v>303</v>
      </c>
      <c r="B305" s="254">
        <v>45813</v>
      </c>
      <c r="C305" s="255" t="s">
        <v>1073</v>
      </c>
      <c r="D305" s="256" t="s">
        <v>1329</v>
      </c>
      <c r="E305" s="256">
        <v>13634</v>
      </c>
      <c r="F305" s="257">
        <v>2210709</v>
      </c>
      <c r="G305" s="255" t="s">
        <v>151</v>
      </c>
      <c r="H305" s="258">
        <v>3248</v>
      </c>
      <c r="J305" s="259">
        <v>0</v>
      </c>
      <c r="K305" s="259">
        <v>0</v>
      </c>
      <c r="L305" s="259">
        <v>0</v>
      </c>
      <c r="M305" s="259">
        <v>0</v>
      </c>
      <c r="N305" s="259">
        <v>0</v>
      </c>
      <c r="O305" s="259">
        <v>0</v>
      </c>
      <c r="P305" s="259">
        <v>0</v>
      </c>
      <c r="Q305" s="259">
        <v>0</v>
      </c>
      <c r="R305" s="259">
        <v>0</v>
      </c>
      <c r="S305" s="259">
        <v>0</v>
      </c>
      <c r="T305" s="259">
        <v>0</v>
      </c>
      <c r="U305" s="258">
        <v>0</v>
      </c>
      <c r="V305" s="258">
        <v>3248</v>
      </c>
    </row>
    <row r="306" spans="1:22">
      <c r="A306" s="253">
        <v>304</v>
      </c>
      <c r="B306" s="254">
        <v>45813</v>
      </c>
      <c r="C306" s="255" t="s">
        <v>1068</v>
      </c>
      <c r="D306" s="256" t="s">
        <v>1329</v>
      </c>
      <c r="E306" s="256">
        <v>13637</v>
      </c>
      <c r="F306" s="257">
        <v>2210709</v>
      </c>
      <c r="G306" s="255" t="s">
        <v>151</v>
      </c>
      <c r="H306" s="258">
        <v>352</v>
      </c>
      <c r="J306" s="259">
        <v>0</v>
      </c>
      <c r="K306" s="259">
        <v>0</v>
      </c>
      <c r="L306" s="259">
        <v>0</v>
      </c>
      <c r="M306" s="259">
        <v>0</v>
      </c>
      <c r="N306" s="259">
        <v>0</v>
      </c>
      <c r="O306" s="259">
        <v>0</v>
      </c>
      <c r="P306" s="259">
        <v>0</v>
      </c>
      <c r="Q306" s="259">
        <v>0</v>
      </c>
      <c r="R306" s="259">
        <v>0</v>
      </c>
      <c r="S306" s="259">
        <v>0</v>
      </c>
      <c r="T306" s="259">
        <v>0</v>
      </c>
      <c r="U306" s="258">
        <v>0</v>
      </c>
      <c r="V306" s="258">
        <v>352</v>
      </c>
    </row>
    <row r="307" spans="1:22">
      <c r="A307" s="253">
        <v>305</v>
      </c>
      <c r="B307" s="254">
        <v>45813</v>
      </c>
      <c r="C307" s="255" t="s">
        <v>1209</v>
      </c>
      <c r="D307" s="256" t="s">
        <v>1330</v>
      </c>
      <c r="E307" s="256">
        <v>13634</v>
      </c>
      <c r="F307" s="257">
        <v>2821017</v>
      </c>
      <c r="G307" s="255" t="s">
        <v>1021</v>
      </c>
      <c r="H307" s="258">
        <v>16500</v>
      </c>
      <c r="I307" s="259"/>
      <c r="J307" s="259">
        <v>0</v>
      </c>
      <c r="K307" s="259">
        <v>0</v>
      </c>
      <c r="L307" s="259">
        <v>0</v>
      </c>
      <c r="M307" s="259">
        <v>0</v>
      </c>
      <c r="N307" s="259">
        <v>0</v>
      </c>
      <c r="O307" s="259">
        <v>0</v>
      </c>
      <c r="P307" s="259">
        <v>0</v>
      </c>
      <c r="Q307" s="259">
        <v>0</v>
      </c>
      <c r="R307" s="259">
        <v>0</v>
      </c>
      <c r="S307" s="259">
        <v>0</v>
      </c>
      <c r="T307" s="259">
        <v>0</v>
      </c>
      <c r="U307" s="258">
        <v>0</v>
      </c>
      <c r="V307" s="258">
        <v>16500</v>
      </c>
    </row>
    <row r="308" spans="1:22">
      <c r="A308" s="253">
        <v>306</v>
      </c>
      <c r="B308" s="254">
        <v>45813</v>
      </c>
      <c r="C308" s="255" t="s">
        <v>1073</v>
      </c>
      <c r="D308" s="256" t="s">
        <v>1331</v>
      </c>
      <c r="E308" s="256">
        <v>13634</v>
      </c>
      <c r="F308" s="257">
        <v>2111248</v>
      </c>
      <c r="G308" s="255" t="s">
        <v>936</v>
      </c>
      <c r="H308" s="258">
        <v>1900</v>
      </c>
      <c r="J308" s="259">
        <v>0</v>
      </c>
      <c r="K308" s="259">
        <v>0</v>
      </c>
      <c r="L308" s="259">
        <v>0</v>
      </c>
      <c r="M308" s="259">
        <v>0</v>
      </c>
      <c r="N308" s="259">
        <v>0</v>
      </c>
      <c r="O308" s="259">
        <v>0</v>
      </c>
      <c r="P308" s="259">
        <v>0</v>
      </c>
      <c r="Q308" s="259">
        <v>0</v>
      </c>
      <c r="R308" s="259">
        <v>0</v>
      </c>
      <c r="S308" s="259">
        <v>0</v>
      </c>
      <c r="T308" s="259">
        <v>0</v>
      </c>
      <c r="U308" s="258">
        <v>0</v>
      </c>
      <c r="V308" s="258">
        <v>1900</v>
      </c>
    </row>
    <row r="309" spans="1:22">
      <c r="A309" s="253">
        <v>307</v>
      </c>
      <c r="B309" s="254">
        <v>45813</v>
      </c>
      <c r="C309" s="255" t="s">
        <v>1209</v>
      </c>
      <c r="D309" s="256" t="s">
        <v>1332</v>
      </c>
      <c r="E309" s="256">
        <v>13635</v>
      </c>
      <c r="F309" s="257">
        <v>2210205</v>
      </c>
      <c r="G309" s="255" t="s">
        <v>200</v>
      </c>
      <c r="H309" s="258">
        <v>9547.5</v>
      </c>
      <c r="J309" s="259">
        <v>0</v>
      </c>
      <c r="K309" s="259">
        <v>0</v>
      </c>
      <c r="L309" s="259">
        <v>0</v>
      </c>
      <c r="M309" s="259">
        <v>0</v>
      </c>
      <c r="N309" s="259">
        <v>0</v>
      </c>
      <c r="O309" s="259">
        <v>0</v>
      </c>
      <c r="P309" s="259">
        <v>0</v>
      </c>
      <c r="Q309" s="259">
        <v>0</v>
      </c>
      <c r="R309" s="259">
        <v>0</v>
      </c>
      <c r="S309" s="259">
        <v>0</v>
      </c>
      <c r="T309" s="259">
        <v>0</v>
      </c>
      <c r="U309" s="258">
        <v>0</v>
      </c>
      <c r="V309" s="258">
        <v>9547.5</v>
      </c>
    </row>
    <row r="310" spans="1:22">
      <c r="A310" s="253">
        <v>308</v>
      </c>
      <c r="B310" s="254">
        <v>45813</v>
      </c>
      <c r="C310" s="255" t="s">
        <v>1068</v>
      </c>
      <c r="D310" s="256" t="s">
        <v>1332</v>
      </c>
      <c r="E310" s="256">
        <v>13638</v>
      </c>
      <c r="F310" s="257">
        <v>2210205</v>
      </c>
      <c r="G310" s="255" t="s">
        <v>200</v>
      </c>
      <c r="H310" s="258">
        <v>502.5</v>
      </c>
      <c r="J310" s="259">
        <v>0</v>
      </c>
      <c r="K310" s="259">
        <v>0</v>
      </c>
      <c r="L310" s="259">
        <v>0</v>
      </c>
      <c r="M310" s="259">
        <v>0</v>
      </c>
      <c r="N310" s="259">
        <v>0</v>
      </c>
      <c r="O310" s="259">
        <v>0</v>
      </c>
      <c r="P310" s="259">
        <v>0</v>
      </c>
      <c r="Q310" s="259">
        <v>0</v>
      </c>
      <c r="R310" s="259">
        <v>0</v>
      </c>
      <c r="S310" s="259">
        <v>0</v>
      </c>
      <c r="T310" s="259">
        <v>0</v>
      </c>
      <c r="U310" s="258">
        <v>0</v>
      </c>
      <c r="V310" s="258">
        <v>502.5</v>
      </c>
    </row>
    <row r="311" spans="1:22">
      <c r="A311" s="253">
        <v>309</v>
      </c>
      <c r="B311" s="254">
        <v>45835</v>
      </c>
      <c r="C311" s="255" t="s">
        <v>1172</v>
      </c>
      <c r="D311" s="256" t="s">
        <v>1332</v>
      </c>
      <c r="E311" s="257">
        <v>156</v>
      </c>
      <c r="F311" s="257">
        <v>2210122</v>
      </c>
      <c r="G311" s="255" t="s">
        <v>950</v>
      </c>
      <c r="H311" s="258">
        <v>20150</v>
      </c>
      <c r="I311" s="259"/>
      <c r="J311" s="259">
        <v>0</v>
      </c>
      <c r="K311" s="259">
        <v>0</v>
      </c>
      <c r="L311" s="259">
        <v>0</v>
      </c>
      <c r="M311" s="259">
        <v>0</v>
      </c>
      <c r="N311" s="259">
        <v>0</v>
      </c>
      <c r="O311" s="259">
        <v>0</v>
      </c>
      <c r="P311" s="259">
        <v>0</v>
      </c>
      <c r="Q311" s="259">
        <v>0</v>
      </c>
      <c r="R311" s="259">
        <v>0</v>
      </c>
      <c r="S311" s="259">
        <v>0</v>
      </c>
      <c r="T311" s="259">
        <v>0</v>
      </c>
      <c r="U311" s="258">
        <v>20150</v>
      </c>
      <c r="V311" s="258">
        <v>0</v>
      </c>
    </row>
    <row r="312" spans="1:22">
      <c r="A312" s="253">
        <v>310</v>
      </c>
      <c r="B312" s="254">
        <v>45818</v>
      </c>
      <c r="C312" s="255" t="s">
        <v>1209</v>
      </c>
      <c r="D312" s="256" t="s">
        <v>1333</v>
      </c>
      <c r="E312" s="256">
        <v>13639</v>
      </c>
      <c r="F312" s="257">
        <v>2210205</v>
      </c>
      <c r="G312" s="255" t="s">
        <v>200</v>
      </c>
      <c r="H312" s="258">
        <v>21888</v>
      </c>
      <c r="J312" s="259">
        <v>0</v>
      </c>
      <c r="K312" s="259">
        <v>0</v>
      </c>
      <c r="L312" s="259">
        <v>0</v>
      </c>
      <c r="M312" s="259">
        <v>0</v>
      </c>
      <c r="N312" s="259">
        <v>0</v>
      </c>
      <c r="O312" s="259">
        <v>0</v>
      </c>
      <c r="P312" s="259">
        <v>0</v>
      </c>
      <c r="Q312" s="259">
        <v>0</v>
      </c>
      <c r="R312" s="259">
        <v>0</v>
      </c>
      <c r="S312" s="259">
        <v>0</v>
      </c>
      <c r="T312" s="259">
        <v>0</v>
      </c>
      <c r="U312" s="258">
        <v>0</v>
      </c>
      <c r="V312" s="258">
        <v>21888</v>
      </c>
    </row>
    <row r="313" spans="1:22">
      <c r="A313" s="253">
        <v>311</v>
      </c>
      <c r="B313" s="254">
        <v>45818</v>
      </c>
      <c r="C313" s="255" t="s">
        <v>1068</v>
      </c>
      <c r="D313" s="256" t="s">
        <v>1333</v>
      </c>
      <c r="E313" s="256">
        <v>13648</v>
      </c>
      <c r="F313" s="257">
        <v>2210205</v>
      </c>
      <c r="G313" s="255" t="s">
        <v>200</v>
      </c>
      <c r="H313" s="258">
        <v>1152</v>
      </c>
      <c r="J313" s="259">
        <v>0</v>
      </c>
      <c r="K313" s="259">
        <v>0</v>
      </c>
      <c r="L313" s="259">
        <v>0</v>
      </c>
      <c r="M313" s="259">
        <v>0</v>
      </c>
      <c r="N313" s="259">
        <v>0</v>
      </c>
      <c r="O313" s="259">
        <v>0</v>
      </c>
      <c r="P313" s="259">
        <v>0</v>
      </c>
      <c r="Q313" s="259">
        <v>0</v>
      </c>
      <c r="R313" s="259">
        <v>0</v>
      </c>
      <c r="S313" s="259">
        <v>0</v>
      </c>
      <c r="T313" s="259">
        <v>0</v>
      </c>
      <c r="U313" s="258">
        <v>0</v>
      </c>
      <c r="V313" s="258">
        <v>1152</v>
      </c>
    </row>
    <row r="314" spans="1:22">
      <c r="A314" s="253">
        <v>312</v>
      </c>
      <c r="B314" s="254">
        <v>45818</v>
      </c>
      <c r="C314" s="255" t="s">
        <v>1073</v>
      </c>
      <c r="D314" s="256" t="s">
        <v>1334</v>
      </c>
      <c r="E314" s="256">
        <v>13640</v>
      </c>
      <c r="F314" s="257">
        <v>2210709</v>
      </c>
      <c r="G314" s="255" t="s">
        <v>151</v>
      </c>
      <c r="H314" s="258">
        <v>7500</v>
      </c>
      <c r="J314" s="259">
        <v>0</v>
      </c>
      <c r="K314" s="259">
        <v>0</v>
      </c>
      <c r="L314" s="259">
        <v>0</v>
      </c>
      <c r="M314" s="259">
        <v>0</v>
      </c>
      <c r="N314" s="259">
        <v>0</v>
      </c>
      <c r="O314" s="259">
        <v>0</v>
      </c>
      <c r="P314" s="259">
        <v>0</v>
      </c>
      <c r="Q314" s="259">
        <v>0</v>
      </c>
      <c r="R314" s="259">
        <v>0</v>
      </c>
      <c r="S314" s="259">
        <v>0</v>
      </c>
      <c r="T314" s="259">
        <v>0</v>
      </c>
      <c r="U314" s="258">
        <v>0</v>
      </c>
      <c r="V314" s="258">
        <v>7500</v>
      </c>
    </row>
    <row r="315" spans="1:22">
      <c r="A315" s="253">
        <v>313</v>
      </c>
      <c r="B315" s="254">
        <v>45818</v>
      </c>
      <c r="C315" s="255" t="s">
        <v>1073</v>
      </c>
      <c r="D315" s="256" t="s">
        <v>1335</v>
      </c>
      <c r="E315" s="256">
        <v>13640</v>
      </c>
      <c r="F315" s="257">
        <v>2210709</v>
      </c>
      <c r="G315" s="255" t="s">
        <v>151</v>
      </c>
      <c r="H315" s="258">
        <v>1300</v>
      </c>
      <c r="J315" s="259">
        <v>0</v>
      </c>
      <c r="K315" s="259">
        <v>0</v>
      </c>
      <c r="L315" s="259">
        <v>0</v>
      </c>
      <c r="M315" s="259">
        <v>0</v>
      </c>
      <c r="N315" s="259">
        <v>0</v>
      </c>
      <c r="O315" s="259">
        <v>0</v>
      </c>
      <c r="P315" s="259">
        <v>0</v>
      </c>
      <c r="Q315" s="259">
        <v>0</v>
      </c>
      <c r="R315" s="259">
        <v>0</v>
      </c>
      <c r="S315" s="259">
        <v>0</v>
      </c>
      <c r="T315" s="259">
        <v>0</v>
      </c>
      <c r="U315" s="258">
        <v>0</v>
      </c>
      <c r="V315" s="258">
        <v>1300</v>
      </c>
    </row>
    <row r="316" spans="1:22">
      <c r="A316" s="253">
        <v>314</v>
      </c>
      <c r="B316" s="254">
        <v>45818</v>
      </c>
      <c r="C316" s="255" t="s">
        <v>1073</v>
      </c>
      <c r="D316" s="256" t="s">
        <v>1336</v>
      </c>
      <c r="E316" s="256">
        <v>13640</v>
      </c>
      <c r="F316" s="257">
        <v>2210709</v>
      </c>
      <c r="G316" s="255" t="s">
        <v>151</v>
      </c>
      <c r="H316" s="258">
        <v>8152</v>
      </c>
      <c r="J316" s="259">
        <v>0</v>
      </c>
      <c r="K316" s="259">
        <v>0</v>
      </c>
      <c r="L316" s="259">
        <v>0</v>
      </c>
      <c r="M316" s="259">
        <v>0</v>
      </c>
      <c r="N316" s="259">
        <v>0</v>
      </c>
      <c r="O316" s="259">
        <v>0</v>
      </c>
      <c r="P316" s="259">
        <v>0</v>
      </c>
      <c r="Q316" s="259">
        <v>0</v>
      </c>
      <c r="R316" s="259">
        <v>0</v>
      </c>
      <c r="S316" s="259">
        <v>0</v>
      </c>
      <c r="T316" s="259">
        <v>0</v>
      </c>
      <c r="U316" s="258">
        <v>0</v>
      </c>
      <c r="V316" s="258">
        <v>8152</v>
      </c>
    </row>
    <row r="317" spans="1:22">
      <c r="A317" s="253">
        <v>315</v>
      </c>
      <c r="B317" s="254">
        <v>45821</v>
      </c>
      <c r="C317" s="255" t="s">
        <v>1209</v>
      </c>
      <c r="D317" s="256" t="s">
        <v>1337</v>
      </c>
      <c r="E317" s="256">
        <v>13641</v>
      </c>
      <c r="F317" s="257">
        <v>2821017</v>
      </c>
      <c r="G317" s="255" t="s">
        <v>1021</v>
      </c>
      <c r="H317" s="258">
        <v>16000</v>
      </c>
      <c r="I317" s="259"/>
      <c r="J317" s="259">
        <v>0</v>
      </c>
      <c r="K317" s="259">
        <v>0</v>
      </c>
      <c r="L317" s="259">
        <v>0</v>
      </c>
      <c r="M317" s="259">
        <v>0</v>
      </c>
      <c r="N317" s="259">
        <v>0</v>
      </c>
      <c r="O317" s="259">
        <v>0</v>
      </c>
      <c r="P317" s="259">
        <v>0</v>
      </c>
      <c r="Q317" s="259">
        <v>0</v>
      </c>
      <c r="R317" s="259">
        <v>0</v>
      </c>
      <c r="S317" s="259">
        <v>0</v>
      </c>
      <c r="T317" s="259">
        <v>0</v>
      </c>
      <c r="U317" s="258">
        <v>0</v>
      </c>
      <c r="V317" s="258">
        <v>16000</v>
      </c>
    </row>
    <row r="318" spans="1:22">
      <c r="A318" s="253">
        <v>316</v>
      </c>
      <c r="B318" s="254">
        <v>45821</v>
      </c>
      <c r="C318" s="255" t="s">
        <v>1073</v>
      </c>
      <c r="D318" s="256" t="s">
        <v>1338</v>
      </c>
      <c r="E318" s="256">
        <v>13641</v>
      </c>
      <c r="F318" s="257">
        <v>2210709</v>
      </c>
      <c r="G318" s="255" t="s">
        <v>151</v>
      </c>
      <c r="H318" s="258">
        <v>10325</v>
      </c>
      <c r="J318" s="259">
        <v>0</v>
      </c>
      <c r="K318" s="259">
        <v>0</v>
      </c>
      <c r="L318" s="259">
        <v>0</v>
      </c>
      <c r="M318" s="259">
        <v>0</v>
      </c>
      <c r="N318" s="259">
        <v>0</v>
      </c>
      <c r="O318" s="259">
        <v>0</v>
      </c>
      <c r="P318" s="259">
        <v>0</v>
      </c>
      <c r="Q318" s="259">
        <v>0</v>
      </c>
      <c r="R318" s="259">
        <v>0</v>
      </c>
      <c r="S318" s="259">
        <v>0</v>
      </c>
      <c r="T318" s="259">
        <v>0</v>
      </c>
      <c r="U318" s="258">
        <v>0</v>
      </c>
      <c r="V318" s="258">
        <v>10325</v>
      </c>
    </row>
    <row r="319" spans="1:22">
      <c r="A319" s="253">
        <v>317</v>
      </c>
      <c r="B319" s="254">
        <v>45821</v>
      </c>
      <c r="C319" s="255" t="s">
        <v>1339</v>
      </c>
      <c r="D319" s="256" t="s">
        <v>1340</v>
      </c>
      <c r="E319" s="256">
        <v>13641</v>
      </c>
      <c r="F319" s="257">
        <v>2210205</v>
      </c>
      <c r="G319" s="255" t="s">
        <v>200</v>
      </c>
      <c r="H319" s="258">
        <v>2000</v>
      </c>
      <c r="J319" s="259">
        <v>0</v>
      </c>
      <c r="K319" s="259">
        <v>0</v>
      </c>
      <c r="L319" s="259">
        <v>0</v>
      </c>
      <c r="M319" s="259">
        <v>0</v>
      </c>
      <c r="N319" s="259">
        <v>0</v>
      </c>
      <c r="O319" s="259">
        <v>0</v>
      </c>
      <c r="P319" s="259">
        <v>0</v>
      </c>
      <c r="Q319" s="259">
        <v>0</v>
      </c>
      <c r="R319" s="259">
        <v>0</v>
      </c>
      <c r="S319" s="259">
        <v>0</v>
      </c>
      <c r="T319" s="259">
        <v>0</v>
      </c>
      <c r="U319" s="258">
        <v>0</v>
      </c>
      <c r="V319" s="258">
        <v>2000</v>
      </c>
    </row>
    <row r="320" spans="1:22">
      <c r="A320" s="253">
        <v>318</v>
      </c>
      <c r="B320" s="254">
        <v>45825</v>
      </c>
      <c r="C320" s="255" t="s">
        <v>1073</v>
      </c>
      <c r="D320" s="256" t="s">
        <v>1341</v>
      </c>
      <c r="E320" s="256">
        <v>13642</v>
      </c>
      <c r="F320" s="257">
        <v>2210709</v>
      </c>
      <c r="G320" s="255" t="s">
        <v>151</v>
      </c>
      <c r="H320" s="258">
        <v>110580</v>
      </c>
      <c r="I320" s="259"/>
      <c r="J320" s="259">
        <v>0</v>
      </c>
      <c r="K320" s="259">
        <v>0</v>
      </c>
      <c r="L320" s="259">
        <v>0</v>
      </c>
      <c r="M320" s="259">
        <v>0</v>
      </c>
      <c r="N320" s="259">
        <v>0</v>
      </c>
      <c r="O320" s="259">
        <v>0</v>
      </c>
      <c r="P320" s="259">
        <v>0</v>
      </c>
      <c r="Q320" s="259">
        <v>0</v>
      </c>
      <c r="R320" s="259">
        <v>0</v>
      </c>
      <c r="S320" s="259">
        <v>0</v>
      </c>
      <c r="T320" s="259">
        <v>0</v>
      </c>
      <c r="U320" s="258">
        <v>0</v>
      </c>
      <c r="V320" s="258">
        <v>110580</v>
      </c>
    </row>
    <row r="321" spans="1:22">
      <c r="A321" s="253">
        <v>319</v>
      </c>
      <c r="B321" s="254">
        <v>45825</v>
      </c>
      <c r="C321" s="255" t="s">
        <v>1073</v>
      </c>
      <c r="D321" s="256" t="s">
        <v>1342</v>
      </c>
      <c r="E321" s="256">
        <v>13642</v>
      </c>
      <c r="F321" s="257">
        <v>2210709</v>
      </c>
      <c r="G321" s="255" t="s">
        <v>151</v>
      </c>
      <c r="H321" s="258">
        <v>121638</v>
      </c>
      <c r="I321" s="259"/>
      <c r="J321" s="259">
        <v>0</v>
      </c>
      <c r="K321" s="259">
        <v>0</v>
      </c>
      <c r="L321" s="259">
        <v>0</v>
      </c>
      <c r="M321" s="259">
        <v>0</v>
      </c>
      <c r="N321" s="259">
        <v>0</v>
      </c>
      <c r="O321" s="259">
        <v>0</v>
      </c>
      <c r="P321" s="259">
        <v>0</v>
      </c>
      <c r="Q321" s="259">
        <v>0</v>
      </c>
      <c r="R321" s="259">
        <v>0</v>
      </c>
      <c r="S321" s="259">
        <v>0</v>
      </c>
      <c r="T321" s="259">
        <v>0</v>
      </c>
      <c r="U321" s="258">
        <v>0</v>
      </c>
      <c r="V321" s="258">
        <v>121638</v>
      </c>
    </row>
    <row r="322" spans="1:22">
      <c r="A322" s="253">
        <v>320</v>
      </c>
      <c r="B322" s="254">
        <v>45825</v>
      </c>
      <c r="C322" s="255" t="s">
        <v>1073</v>
      </c>
      <c r="D322" s="256" t="s">
        <v>1343</v>
      </c>
      <c r="E322" s="256">
        <v>13643</v>
      </c>
      <c r="F322" s="257">
        <v>2210709</v>
      </c>
      <c r="G322" s="255" t="s">
        <v>151</v>
      </c>
      <c r="H322" s="258">
        <v>4870</v>
      </c>
      <c r="I322" s="259"/>
      <c r="J322" s="259">
        <v>0</v>
      </c>
      <c r="K322" s="259">
        <v>0</v>
      </c>
      <c r="L322" s="259">
        <v>0</v>
      </c>
      <c r="M322" s="259">
        <v>0</v>
      </c>
      <c r="N322" s="259">
        <v>0</v>
      </c>
      <c r="O322" s="259">
        <v>0</v>
      </c>
      <c r="P322" s="259">
        <v>0</v>
      </c>
      <c r="Q322" s="259">
        <v>0</v>
      </c>
      <c r="R322" s="259">
        <v>0</v>
      </c>
      <c r="S322" s="259">
        <v>0</v>
      </c>
      <c r="T322" s="259">
        <v>0</v>
      </c>
      <c r="U322" s="258">
        <v>0</v>
      </c>
      <c r="V322" s="258">
        <v>4870</v>
      </c>
    </row>
    <row r="323" spans="1:22">
      <c r="A323" s="253">
        <v>321</v>
      </c>
      <c r="B323" s="254">
        <v>45825</v>
      </c>
      <c r="C323" s="255" t="s">
        <v>1073</v>
      </c>
      <c r="D323" s="256" t="s">
        <v>1344</v>
      </c>
      <c r="E323" s="256">
        <v>13643</v>
      </c>
      <c r="F323" s="257">
        <v>2210502</v>
      </c>
      <c r="G323" s="255" t="s">
        <v>963</v>
      </c>
      <c r="H323" s="258">
        <v>12000</v>
      </c>
      <c r="J323" s="259">
        <v>0</v>
      </c>
      <c r="K323" s="259">
        <v>0</v>
      </c>
      <c r="L323" s="259">
        <v>0</v>
      </c>
      <c r="M323" s="259">
        <v>0</v>
      </c>
      <c r="N323" s="259">
        <v>0</v>
      </c>
      <c r="O323" s="259">
        <v>0</v>
      </c>
      <c r="P323" s="259">
        <v>0</v>
      </c>
      <c r="Q323" s="259">
        <v>0</v>
      </c>
      <c r="R323" s="259">
        <v>0</v>
      </c>
      <c r="S323" s="259">
        <v>0</v>
      </c>
      <c r="T323" s="259">
        <v>0</v>
      </c>
      <c r="U323" s="258">
        <v>0</v>
      </c>
      <c r="V323" s="258">
        <v>12000</v>
      </c>
    </row>
    <row r="324" spans="1:22">
      <c r="A324" s="253">
        <v>322</v>
      </c>
      <c r="B324" s="254">
        <v>45825</v>
      </c>
      <c r="C324" s="255" t="s">
        <v>1209</v>
      </c>
      <c r="D324" s="256" t="s">
        <v>1345</v>
      </c>
      <c r="E324" s="256">
        <v>13643</v>
      </c>
      <c r="F324" s="257">
        <v>2210205</v>
      </c>
      <c r="G324" s="255" t="s">
        <v>200</v>
      </c>
      <c r="H324" s="258">
        <v>15105</v>
      </c>
      <c r="J324" s="259">
        <v>0</v>
      </c>
      <c r="K324" s="259">
        <v>0</v>
      </c>
      <c r="L324" s="259">
        <v>0</v>
      </c>
      <c r="M324" s="259">
        <v>0</v>
      </c>
      <c r="N324" s="259">
        <v>0</v>
      </c>
      <c r="O324" s="259">
        <v>0</v>
      </c>
      <c r="P324" s="259">
        <v>0</v>
      </c>
      <c r="Q324" s="259">
        <v>0</v>
      </c>
      <c r="R324" s="259">
        <v>0</v>
      </c>
      <c r="S324" s="259">
        <v>0</v>
      </c>
      <c r="T324" s="259">
        <v>0</v>
      </c>
      <c r="U324" s="258">
        <v>0</v>
      </c>
      <c r="V324" s="258">
        <v>15105</v>
      </c>
    </row>
    <row r="325" spans="1:22">
      <c r="A325" s="253">
        <v>323</v>
      </c>
      <c r="B325" s="254">
        <v>45825</v>
      </c>
      <c r="C325" s="255" t="s">
        <v>1068</v>
      </c>
      <c r="D325" s="256" t="s">
        <v>1345</v>
      </c>
      <c r="E325" s="256">
        <v>13645</v>
      </c>
      <c r="F325" s="257">
        <v>2210205</v>
      </c>
      <c r="G325" s="255" t="s">
        <v>200</v>
      </c>
      <c r="H325" s="258">
        <v>795</v>
      </c>
      <c r="J325" s="259">
        <v>0</v>
      </c>
      <c r="K325" s="259">
        <v>0</v>
      </c>
      <c r="L325" s="259">
        <v>0</v>
      </c>
      <c r="M325" s="259">
        <v>0</v>
      </c>
      <c r="N325" s="259">
        <v>0</v>
      </c>
      <c r="O325" s="259">
        <v>0</v>
      </c>
      <c r="P325" s="259">
        <v>0</v>
      </c>
      <c r="Q325" s="259">
        <v>0</v>
      </c>
      <c r="R325" s="259">
        <v>0</v>
      </c>
      <c r="S325" s="259">
        <v>0</v>
      </c>
      <c r="T325" s="259">
        <v>0</v>
      </c>
      <c r="U325" s="258">
        <v>0</v>
      </c>
      <c r="V325" s="258">
        <v>795</v>
      </c>
    </row>
    <row r="326" spans="1:22">
      <c r="A326" s="253">
        <v>324</v>
      </c>
      <c r="B326" s="254">
        <v>45827</v>
      </c>
      <c r="C326" s="255" t="s">
        <v>1073</v>
      </c>
      <c r="D326" s="256" t="s">
        <v>1346</v>
      </c>
      <c r="E326" s="256">
        <v>13649</v>
      </c>
      <c r="F326" s="257">
        <v>2210709</v>
      </c>
      <c r="G326" s="255" t="s">
        <v>151</v>
      </c>
      <c r="H326" s="258">
        <v>5429.96</v>
      </c>
      <c r="I326" s="259"/>
      <c r="J326" s="259">
        <v>0</v>
      </c>
      <c r="K326" s="259">
        <v>0</v>
      </c>
      <c r="L326" s="259">
        <v>0</v>
      </c>
      <c r="M326" s="259">
        <v>0</v>
      </c>
      <c r="N326" s="259">
        <v>0</v>
      </c>
      <c r="O326" s="259">
        <v>0</v>
      </c>
      <c r="P326" s="259">
        <v>0</v>
      </c>
      <c r="Q326" s="259">
        <v>0</v>
      </c>
      <c r="R326" s="259">
        <v>0</v>
      </c>
      <c r="S326" s="259">
        <v>0</v>
      </c>
      <c r="T326" s="259">
        <v>0</v>
      </c>
      <c r="U326" s="258">
        <v>0</v>
      </c>
      <c r="V326" s="258">
        <v>5429.96</v>
      </c>
    </row>
    <row r="327" spans="1:22">
      <c r="A327" s="253">
        <v>325</v>
      </c>
      <c r="B327" s="254">
        <v>45824</v>
      </c>
      <c r="C327" s="255" t="s">
        <v>1073</v>
      </c>
      <c r="D327" s="256" t="s">
        <v>1347</v>
      </c>
      <c r="E327" s="256">
        <v>13649</v>
      </c>
      <c r="F327" s="257">
        <v>2210709</v>
      </c>
      <c r="G327" s="255" t="s">
        <v>151</v>
      </c>
      <c r="H327" s="258">
        <v>4450</v>
      </c>
      <c r="I327" s="259"/>
      <c r="J327" s="259">
        <v>0</v>
      </c>
      <c r="K327" s="259">
        <v>0</v>
      </c>
      <c r="L327" s="259">
        <v>0</v>
      </c>
      <c r="M327" s="259">
        <v>0</v>
      </c>
      <c r="N327" s="259">
        <v>0</v>
      </c>
      <c r="O327" s="259">
        <v>0</v>
      </c>
      <c r="P327" s="259">
        <v>0</v>
      </c>
      <c r="Q327" s="259">
        <v>0</v>
      </c>
      <c r="R327" s="259">
        <v>0</v>
      </c>
      <c r="S327" s="259">
        <v>0</v>
      </c>
      <c r="T327" s="259">
        <v>0</v>
      </c>
      <c r="U327" s="258">
        <v>0</v>
      </c>
      <c r="V327" s="258">
        <v>4450</v>
      </c>
    </row>
    <row r="328" spans="1:22">
      <c r="A328" s="253">
        <v>326</v>
      </c>
      <c r="B328" s="254">
        <v>45834</v>
      </c>
      <c r="C328" s="255" t="s">
        <v>1073</v>
      </c>
      <c r="D328" s="256" t="s">
        <v>1348</v>
      </c>
      <c r="E328" s="256">
        <v>13644</v>
      </c>
      <c r="F328" s="257">
        <v>2210709</v>
      </c>
      <c r="G328" s="255" t="s">
        <v>151</v>
      </c>
      <c r="H328" s="258">
        <v>8920</v>
      </c>
      <c r="J328" s="259">
        <v>0</v>
      </c>
      <c r="K328" s="259">
        <v>0</v>
      </c>
      <c r="L328" s="259">
        <v>0</v>
      </c>
      <c r="M328" s="259">
        <v>0</v>
      </c>
      <c r="N328" s="259">
        <v>0</v>
      </c>
      <c r="O328" s="259">
        <v>0</v>
      </c>
      <c r="P328" s="259">
        <v>0</v>
      </c>
      <c r="Q328" s="259">
        <v>0</v>
      </c>
      <c r="R328" s="259">
        <v>0</v>
      </c>
      <c r="S328" s="259">
        <v>0</v>
      </c>
      <c r="T328" s="259">
        <v>0</v>
      </c>
      <c r="U328" s="258">
        <v>0</v>
      </c>
      <c r="V328" s="258">
        <v>8920</v>
      </c>
    </row>
    <row r="329" spans="1:22">
      <c r="A329" s="253">
        <v>327</v>
      </c>
      <c r="B329" s="254">
        <v>45834</v>
      </c>
      <c r="C329" s="255" t="s">
        <v>1073</v>
      </c>
      <c r="D329" s="256" t="s">
        <v>1349</v>
      </c>
      <c r="E329" s="256">
        <v>13644</v>
      </c>
      <c r="F329" s="257">
        <v>2210709</v>
      </c>
      <c r="G329" s="255" t="s">
        <v>151</v>
      </c>
      <c r="H329" s="258">
        <v>5800</v>
      </c>
      <c r="J329" s="259">
        <v>0</v>
      </c>
      <c r="K329" s="259">
        <v>0</v>
      </c>
      <c r="L329" s="259">
        <v>0</v>
      </c>
      <c r="M329" s="259">
        <v>0</v>
      </c>
      <c r="N329" s="259">
        <v>0</v>
      </c>
      <c r="O329" s="259">
        <v>0</v>
      </c>
      <c r="P329" s="259">
        <v>0</v>
      </c>
      <c r="Q329" s="259">
        <v>0</v>
      </c>
      <c r="R329" s="259">
        <v>0</v>
      </c>
      <c r="S329" s="259">
        <v>0</v>
      </c>
      <c r="T329" s="259">
        <v>0</v>
      </c>
      <c r="U329" s="258">
        <v>0</v>
      </c>
      <c r="V329" s="258">
        <v>5800</v>
      </c>
    </row>
    <row r="330" spans="1:22">
      <c r="A330" s="253">
        <v>328</v>
      </c>
      <c r="B330" s="254">
        <v>45834</v>
      </c>
      <c r="C330" s="255" t="s">
        <v>1068</v>
      </c>
      <c r="D330" s="256" t="s">
        <v>1349</v>
      </c>
      <c r="E330" s="256">
        <v>13562</v>
      </c>
      <c r="F330" s="257">
        <v>2210709</v>
      </c>
      <c r="G330" s="255" t="s">
        <v>151</v>
      </c>
      <c r="H330" s="258">
        <v>200</v>
      </c>
      <c r="J330" s="259">
        <v>0</v>
      </c>
      <c r="K330" s="259">
        <v>0</v>
      </c>
      <c r="L330" s="259">
        <v>0</v>
      </c>
      <c r="M330" s="259">
        <v>0</v>
      </c>
      <c r="N330" s="259">
        <v>0</v>
      </c>
      <c r="O330" s="259">
        <v>0</v>
      </c>
      <c r="P330" s="259">
        <v>0</v>
      </c>
      <c r="Q330" s="259">
        <v>0</v>
      </c>
      <c r="R330" s="259">
        <v>0</v>
      </c>
      <c r="S330" s="259">
        <v>0</v>
      </c>
      <c r="T330" s="259">
        <v>0</v>
      </c>
      <c r="U330" s="258">
        <v>0</v>
      </c>
      <c r="V330" s="258">
        <v>200</v>
      </c>
    </row>
    <row r="331" spans="1:22">
      <c r="A331" s="253">
        <v>329</v>
      </c>
      <c r="B331" s="254">
        <v>45834</v>
      </c>
      <c r="C331" s="255" t="s">
        <v>1073</v>
      </c>
      <c r="D331" s="256" t="s">
        <v>1350</v>
      </c>
      <c r="E331" s="256">
        <v>13644</v>
      </c>
      <c r="F331" s="257">
        <v>2210201</v>
      </c>
      <c r="G331" s="255" t="s">
        <v>952</v>
      </c>
      <c r="H331" s="258">
        <v>2000</v>
      </c>
      <c r="J331" s="259">
        <v>0</v>
      </c>
      <c r="K331" s="259">
        <v>0</v>
      </c>
      <c r="L331" s="259">
        <v>0</v>
      </c>
      <c r="M331" s="259">
        <v>0</v>
      </c>
      <c r="N331" s="259">
        <v>0</v>
      </c>
      <c r="O331" s="259">
        <v>0</v>
      </c>
      <c r="P331" s="259">
        <v>0</v>
      </c>
      <c r="Q331" s="259">
        <v>0</v>
      </c>
      <c r="R331" s="259">
        <v>0</v>
      </c>
      <c r="S331" s="259">
        <v>0</v>
      </c>
      <c r="T331" s="259">
        <v>0</v>
      </c>
      <c r="U331" s="258">
        <v>0</v>
      </c>
      <c r="V331" s="258">
        <v>2000</v>
      </c>
    </row>
    <row r="332" spans="1:22">
      <c r="A332" s="253">
        <v>330</v>
      </c>
      <c r="B332" s="254">
        <v>45834</v>
      </c>
      <c r="C332" s="255" t="s">
        <v>1073</v>
      </c>
      <c r="D332" s="256" t="s">
        <v>1351</v>
      </c>
      <c r="E332" s="256">
        <v>13644</v>
      </c>
      <c r="F332" s="257">
        <v>2210709</v>
      </c>
      <c r="G332" s="255" t="s">
        <v>151</v>
      </c>
      <c r="H332" s="258">
        <v>7569.96</v>
      </c>
      <c r="J332" s="259">
        <v>0</v>
      </c>
      <c r="K332" s="259">
        <v>0</v>
      </c>
      <c r="L332" s="259">
        <v>0</v>
      </c>
      <c r="M332" s="259">
        <v>0</v>
      </c>
      <c r="N332" s="259">
        <v>0</v>
      </c>
      <c r="O332" s="259">
        <v>0</v>
      </c>
      <c r="P332" s="259">
        <v>0</v>
      </c>
      <c r="Q332" s="259">
        <v>0</v>
      </c>
      <c r="R332" s="259">
        <v>0</v>
      </c>
      <c r="S332" s="259">
        <v>0</v>
      </c>
      <c r="T332" s="259">
        <v>0</v>
      </c>
      <c r="U332" s="258">
        <v>0</v>
      </c>
      <c r="V332" s="258">
        <v>7569.96</v>
      </c>
    </row>
    <row r="333" spans="1:22">
      <c r="A333" s="253">
        <v>331</v>
      </c>
      <c r="B333" s="254">
        <v>45834</v>
      </c>
      <c r="C333" s="255" t="s">
        <v>1068</v>
      </c>
      <c r="D333" s="256" t="s">
        <v>1351</v>
      </c>
      <c r="E333" s="256">
        <v>13563</v>
      </c>
      <c r="F333" s="257">
        <v>2210709</v>
      </c>
      <c r="G333" s="255" t="s">
        <v>151</v>
      </c>
      <c r="H333" s="258">
        <v>488.88</v>
      </c>
      <c r="I333" s="259"/>
      <c r="J333" s="259">
        <v>0</v>
      </c>
      <c r="K333" s="259">
        <v>0</v>
      </c>
      <c r="L333" s="259">
        <v>0</v>
      </c>
      <c r="M333" s="259">
        <v>0</v>
      </c>
      <c r="N333" s="259">
        <v>0</v>
      </c>
      <c r="O333" s="259">
        <v>0</v>
      </c>
      <c r="P333" s="259">
        <v>0</v>
      </c>
      <c r="Q333" s="259">
        <v>0</v>
      </c>
      <c r="R333" s="259">
        <v>0</v>
      </c>
      <c r="S333" s="259">
        <v>0</v>
      </c>
      <c r="T333" s="259">
        <v>0</v>
      </c>
      <c r="U333" s="258">
        <v>0</v>
      </c>
      <c r="V333" s="258">
        <v>488.88</v>
      </c>
    </row>
    <row r="334" spans="1:22">
      <c r="A334" s="253">
        <v>332</v>
      </c>
      <c r="B334" s="254">
        <v>45834</v>
      </c>
      <c r="C334" s="255" t="s">
        <v>1209</v>
      </c>
      <c r="D334" s="256" t="s">
        <v>1352</v>
      </c>
      <c r="E334" s="256">
        <v>13644</v>
      </c>
      <c r="F334" s="257">
        <v>2210205</v>
      </c>
      <c r="G334" s="255" t="s">
        <v>200</v>
      </c>
      <c r="H334" s="258">
        <v>17955</v>
      </c>
      <c r="J334" s="259">
        <v>0</v>
      </c>
      <c r="K334" s="259">
        <v>0</v>
      </c>
      <c r="L334" s="259">
        <v>0</v>
      </c>
      <c r="M334" s="259">
        <v>0</v>
      </c>
      <c r="N334" s="259">
        <v>0</v>
      </c>
      <c r="O334" s="259">
        <v>0</v>
      </c>
      <c r="P334" s="259">
        <v>0</v>
      </c>
      <c r="Q334" s="259">
        <v>0</v>
      </c>
      <c r="R334" s="259">
        <v>0</v>
      </c>
      <c r="S334" s="259">
        <v>0</v>
      </c>
      <c r="T334" s="259">
        <v>0</v>
      </c>
      <c r="U334" s="258">
        <v>0</v>
      </c>
      <c r="V334" s="258">
        <v>17955</v>
      </c>
    </row>
    <row r="335" spans="1:22">
      <c r="A335" s="253">
        <v>333</v>
      </c>
      <c r="B335" s="254">
        <v>45834</v>
      </c>
      <c r="C335" s="255" t="s">
        <v>1068</v>
      </c>
      <c r="D335" s="256" t="s">
        <v>1352</v>
      </c>
      <c r="E335" s="256">
        <v>13564</v>
      </c>
      <c r="F335" s="257">
        <v>2210205</v>
      </c>
      <c r="G335" s="255" t="s">
        <v>200</v>
      </c>
      <c r="H335" s="258">
        <v>945</v>
      </c>
      <c r="J335" s="259">
        <v>0</v>
      </c>
      <c r="K335" s="259">
        <v>0</v>
      </c>
      <c r="L335" s="259">
        <v>0</v>
      </c>
      <c r="M335" s="259">
        <v>0</v>
      </c>
      <c r="N335" s="259">
        <v>0</v>
      </c>
      <c r="O335" s="259">
        <v>0</v>
      </c>
      <c r="P335" s="259">
        <v>0</v>
      </c>
      <c r="Q335" s="259">
        <v>0</v>
      </c>
      <c r="R335" s="259">
        <v>0</v>
      </c>
      <c r="S335" s="259">
        <v>0</v>
      </c>
      <c r="T335" s="259">
        <v>0</v>
      </c>
      <c r="U335" s="258">
        <v>0</v>
      </c>
      <c r="V335" s="258">
        <v>945</v>
      </c>
    </row>
    <row r="336" spans="1:22">
      <c r="A336" s="253">
        <v>334</v>
      </c>
      <c r="B336" s="254">
        <v>45834</v>
      </c>
      <c r="C336" s="255" t="s">
        <v>1073</v>
      </c>
      <c r="D336" s="256" t="s">
        <v>1353</v>
      </c>
      <c r="E336" s="256">
        <v>13644</v>
      </c>
      <c r="F336" s="257">
        <v>2210709</v>
      </c>
      <c r="G336" s="255" t="s">
        <v>151</v>
      </c>
      <c r="H336" s="258">
        <v>2530</v>
      </c>
      <c r="J336" s="259">
        <v>0</v>
      </c>
      <c r="K336" s="259">
        <v>0</v>
      </c>
      <c r="L336" s="259">
        <v>0</v>
      </c>
      <c r="M336" s="259">
        <v>0</v>
      </c>
      <c r="N336" s="259">
        <v>0</v>
      </c>
      <c r="O336" s="259">
        <v>0</v>
      </c>
      <c r="P336" s="259">
        <v>0</v>
      </c>
      <c r="Q336" s="259">
        <v>0</v>
      </c>
      <c r="R336" s="259">
        <v>0</v>
      </c>
      <c r="S336" s="259">
        <v>0</v>
      </c>
      <c r="T336" s="259">
        <v>0</v>
      </c>
      <c r="U336" s="258">
        <v>0</v>
      </c>
      <c r="V336" s="258">
        <v>2530</v>
      </c>
    </row>
    <row r="337" spans="1:22">
      <c r="A337" s="253">
        <v>335</v>
      </c>
      <c r="B337" s="254">
        <v>45834</v>
      </c>
      <c r="C337" s="255" t="s">
        <v>1068</v>
      </c>
      <c r="D337" s="256" t="s">
        <v>1353</v>
      </c>
      <c r="E337" s="256">
        <v>13565</v>
      </c>
      <c r="F337" s="257">
        <v>2210709</v>
      </c>
      <c r="G337" s="255" t="s">
        <v>151</v>
      </c>
      <c r="H337" s="258">
        <v>70</v>
      </c>
      <c r="I337" s="259"/>
      <c r="J337" s="259">
        <v>0</v>
      </c>
      <c r="K337" s="259">
        <v>0</v>
      </c>
      <c r="L337" s="259">
        <v>0</v>
      </c>
      <c r="M337" s="259">
        <v>0</v>
      </c>
      <c r="N337" s="259">
        <v>0</v>
      </c>
      <c r="O337" s="259">
        <v>0</v>
      </c>
      <c r="P337" s="259">
        <v>0</v>
      </c>
      <c r="Q337" s="259">
        <v>0</v>
      </c>
      <c r="R337" s="259">
        <v>0</v>
      </c>
      <c r="S337" s="259">
        <v>0</v>
      </c>
      <c r="T337" s="259">
        <v>0</v>
      </c>
      <c r="U337" s="258">
        <v>0</v>
      </c>
      <c r="V337" s="258">
        <v>70</v>
      </c>
    </row>
    <row r="338" spans="1:22">
      <c r="A338" s="253">
        <v>336</v>
      </c>
      <c r="B338" s="254">
        <v>45834</v>
      </c>
      <c r="C338" s="255" t="s">
        <v>1073</v>
      </c>
      <c r="D338" s="256" t="s">
        <v>1354</v>
      </c>
      <c r="E338" s="257">
        <v>13644</v>
      </c>
      <c r="F338" s="257">
        <v>2821009</v>
      </c>
      <c r="G338" s="255" t="s">
        <v>160</v>
      </c>
      <c r="H338" s="258">
        <v>5500</v>
      </c>
      <c r="J338" s="259">
        <v>0</v>
      </c>
      <c r="K338" s="259">
        <v>0</v>
      </c>
      <c r="L338" s="259">
        <v>0</v>
      </c>
      <c r="M338" s="259">
        <v>0</v>
      </c>
      <c r="N338" s="259">
        <v>0</v>
      </c>
      <c r="O338" s="259">
        <v>0</v>
      </c>
      <c r="P338" s="259">
        <v>0</v>
      </c>
      <c r="Q338" s="259">
        <v>0</v>
      </c>
      <c r="R338" s="259">
        <v>0</v>
      </c>
      <c r="S338" s="259">
        <v>0</v>
      </c>
      <c r="T338" s="259">
        <v>0</v>
      </c>
      <c r="U338" s="258">
        <v>0</v>
      </c>
      <c r="V338" s="258">
        <v>5500</v>
      </c>
    </row>
    <row r="339" spans="1:22">
      <c r="A339" s="253">
        <v>337</v>
      </c>
      <c r="B339" s="254">
        <v>45834</v>
      </c>
      <c r="C339" s="255" t="s">
        <v>1073</v>
      </c>
      <c r="D339" s="256" t="s">
        <v>1355</v>
      </c>
      <c r="E339" s="256">
        <v>13644</v>
      </c>
      <c r="F339" s="257">
        <v>2210511</v>
      </c>
      <c r="G339" s="255" t="s">
        <v>965</v>
      </c>
      <c r="H339" s="258">
        <v>500</v>
      </c>
      <c r="J339" s="259">
        <v>0</v>
      </c>
      <c r="K339" s="259">
        <v>0</v>
      </c>
      <c r="L339" s="259">
        <v>0</v>
      </c>
      <c r="M339" s="259">
        <v>0</v>
      </c>
      <c r="N339" s="259">
        <v>0</v>
      </c>
      <c r="O339" s="259">
        <v>0</v>
      </c>
      <c r="P339" s="259">
        <v>0</v>
      </c>
      <c r="Q339" s="259">
        <v>0</v>
      </c>
      <c r="R339" s="259">
        <v>0</v>
      </c>
      <c r="S339" s="259">
        <v>0</v>
      </c>
      <c r="T339" s="259">
        <v>0</v>
      </c>
      <c r="U339" s="258">
        <v>0</v>
      </c>
      <c r="V339" s="258">
        <v>500</v>
      </c>
    </row>
    <row r="340" spans="1:22">
      <c r="A340" s="253">
        <v>338</v>
      </c>
      <c r="B340" s="254">
        <v>45835</v>
      </c>
      <c r="C340" s="255" t="s">
        <v>1073</v>
      </c>
      <c r="D340" s="256" t="s">
        <v>1356</v>
      </c>
      <c r="E340" s="256">
        <v>13557</v>
      </c>
      <c r="F340" s="257">
        <v>2210709</v>
      </c>
      <c r="G340" s="255" t="s">
        <v>151</v>
      </c>
      <c r="H340" s="258">
        <v>19140</v>
      </c>
      <c r="J340" s="259">
        <v>0</v>
      </c>
      <c r="K340" s="259">
        <v>0</v>
      </c>
      <c r="L340" s="259">
        <v>0</v>
      </c>
      <c r="M340" s="259">
        <v>0</v>
      </c>
      <c r="N340" s="259">
        <v>0</v>
      </c>
      <c r="O340" s="259">
        <v>0</v>
      </c>
      <c r="P340" s="259">
        <v>0</v>
      </c>
      <c r="Q340" s="259">
        <v>0</v>
      </c>
      <c r="R340" s="259">
        <v>0</v>
      </c>
      <c r="S340" s="259">
        <v>0</v>
      </c>
      <c r="T340" s="259">
        <v>0</v>
      </c>
      <c r="U340" s="258">
        <v>0</v>
      </c>
      <c r="V340" s="258">
        <v>19140</v>
      </c>
    </row>
    <row r="341" spans="1:22">
      <c r="A341" s="253">
        <v>339</v>
      </c>
      <c r="B341" s="254">
        <v>45835</v>
      </c>
      <c r="C341" s="255" t="s">
        <v>1209</v>
      </c>
      <c r="D341" s="256" t="s">
        <v>1357</v>
      </c>
      <c r="E341" s="256">
        <v>13557</v>
      </c>
      <c r="F341" s="257">
        <v>2210205</v>
      </c>
      <c r="G341" s="255" t="s">
        <v>200</v>
      </c>
      <c r="H341" s="258">
        <v>18000</v>
      </c>
      <c r="J341" s="259">
        <v>0</v>
      </c>
      <c r="K341" s="259">
        <v>0</v>
      </c>
      <c r="L341" s="259">
        <v>0</v>
      </c>
      <c r="M341" s="259">
        <v>0</v>
      </c>
      <c r="N341" s="259">
        <v>0</v>
      </c>
      <c r="O341" s="259">
        <v>0</v>
      </c>
      <c r="P341" s="259">
        <v>0</v>
      </c>
      <c r="Q341" s="259">
        <v>0</v>
      </c>
      <c r="R341" s="259">
        <v>0</v>
      </c>
      <c r="S341" s="259">
        <v>0</v>
      </c>
      <c r="T341" s="259">
        <v>0</v>
      </c>
      <c r="U341" s="258">
        <v>0</v>
      </c>
      <c r="V341" s="258">
        <v>18000</v>
      </c>
    </row>
    <row r="342" spans="1:22">
      <c r="A342" s="253">
        <v>340</v>
      </c>
      <c r="B342" s="254">
        <v>45835</v>
      </c>
      <c r="C342" s="255" t="s">
        <v>1073</v>
      </c>
      <c r="D342" s="256" t="s">
        <v>1358</v>
      </c>
      <c r="E342" s="256">
        <v>13557</v>
      </c>
      <c r="F342" s="257">
        <v>2210709</v>
      </c>
      <c r="G342" s="255" t="s">
        <v>151</v>
      </c>
      <c r="H342" s="258">
        <v>750</v>
      </c>
      <c r="J342" s="259">
        <v>0</v>
      </c>
      <c r="K342" s="259">
        <v>0</v>
      </c>
      <c r="L342" s="259">
        <v>0</v>
      </c>
      <c r="M342" s="259">
        <v>0</v>
      </c>
      <c r="N342" s="259">
        <v>0</v>
      </c>
      <c r="O342" s="259">
        <v>0</v>
      </c>
      <c r="P342" s="259">
        <v>0</v>
      </c>
      <c r="Q342" s="259">
        <v>0</v>
      </c>
      <c r="R342" s="259">
        <v>0</v>
      </c>
      <c r="S342" s="259">
        <v>0</v>
      </c>
      <c r="T342" s="259">
        <v>0</v>
      </c>
      <c r="U342" s="258">
        <v>0</v>
      </c>
      <c r="V342" s="258">
        <v>750</v>
      </c>
    </row>
    <row r="343" spans="1:22">
      <c r="A343" s="253">
        <v>341</v>
      </c>
      <c r="B343" s="254">
        <v>45835</v>
      </c>
      <c r="C343" s="255" t="s">
        <v>1073</v>
      </c>
      <c r="D343" s="256" t="s">
        <v>1359</v>
      </c>
      <c r="E343" s="256">
        <v>13557</v>
      </c>
      <c r="F343" s="257">
        <v>2210102</v>
      </c>
      <c r="G343" s="255" t="s">
        <v>943</v>
      </c>
      <c r="H343" s="258">
        <v>1500</v>
      </c>
      <c r="J343" s="259">
        <v>0</v>
      </c>
      <c r="K343" s="259">
        <v>0</v>
      </c>
      <c r="L343" s="259">
        <v>0</v>
      </c>
      <c r="M343" s="259">
        <v>0</v>
      </c>
      <c r="N343" s="259">
        <v>0</v>
      </c>
      <c r="O343" s="259">
        <v>0</v>
      </c>
      <c r="P343" s="259">
        <v>0</v>
      </c>
      <c r="Q343" s="259">
        <v>0</v>
      </c>
      <c r="R343" s="259">
        <v>0</v>
      </c>
      <c r="S343" s="259">
        <v>0</v>
      </c>
      <c r="T343" s="259">
        <v>0</v>
      </c>
      <c r="U343" s="258">
        <v>0</v>
      </c>
      <c r="V343" s="258">
        <v>1500</v>
      </c>
    </row>
    <row r="344" spans="1:22">
      <c r="A344" s="253">
        <v>342</v>
      </c>
      <c r="B344" s="254">
        <v>45835</v>
      </c>
      <c r="C344" s="255" t="s">
        <v>1209</v>
      </c>
      <c r="D344" s="256" t="s">
        <v>1360</v>
      </c>
      <c r="E344" s="256">
        <v>13557</v>
      </c>
      <c r="F344" s="257">
        <v>2210205</v>
      </c>
      <c r="G344" s="255" t="s">
        <v>200</v>
      </c>
      <c r="H344" s="258">
        <v>12000</v>
      </c>
      <c r="J344" s="259">
        <v>0</v>
      </c>
      <c r="K344" s="259">
        <v>0</v>
      </c>
      <c r="L344" s="259">
        <v>0</v>
      </c>
      <c r="M344" s="259">
        <v>0</v>
      </c>
      <c r="N344" s="259">
        <v>0</v>
      </c>
      <c r="O344" s="259">
        <v>0</v>
      </c>
      <c r="P344" s="259">
        <v>0</v>
      </c>
      <c r="Q344" s="259">
        <v>0</v>
      </c>
      <c r="R344" s="259">
        <v>0</v>
      </c>
      <c r="S344" s="259">
        <v>0</v>
      </c>
      <c r="T344" s="259">
        <v>0</v>
      </c>
      <c r="U344" s="258">
        <v>0</v>
      </c>
      <c r="V344" s="258">
        <v>12000</v>
      </c>
    </row>
    <row r="345" spans="1:22">
      <c r="A345" s="253">
        <v>343</v>
      </c>
      <c r="B345" s="254">
        <v>45835</v>
      </c>
      <c r="C345" s="255" t="s">
        <v>1073</v>
      </c>
      <c r="D345" s="256" t="s">
        <v>1361</v>
      </c>
      <c r="E345" s="256">
        <v>13557</v>
      </c>
      <c r="F345" s="257">
        <v>2210709</v>
      </c>
      <c r="G345" s="255" t="s">
        <v>151</v>
      </c>
      <c r="H345" s="258">
        <v>10000</v>
      </c>
      <c r="I345" s="259"/>
      <c r="J345" s="259">
        <v>0</v>
      </c>
      <c r="K345" s="259">
        <v>0</v>
      </c>
      <c r="L345" s="259">
        <v>0</v>
      </c>
      <c r="M345" s="259">
        <v>0</v>
      </c>
      <c r="N345" s="259">
        <v>0</v>
      </c>
      <c r="O345" s="259">
        <v>0</v>
      </c>
      <c r="P345" s="259">
        <v>0</v>
      </c>
      <c r="Q345" s="259">
        <v>0</v>
      </c>
      <c r="R345" s="259">
        <v>0</v>
      </c>
      <c r="S345" s="259">
        <v>0</v>
      </c>
      <c r="T345" s="259">
        <v>0</v>
      </c>
      <c r="U345" s="258">
        <v>0</v>
      </c>
      <c r="V345" s="258">
        <v>10000</v>
      </c>
    </row>
    <row r="346" spans="1:22">
      <c r="A346" s="253">
        <v>344</v>
      </c>
      <c r="B346" s="254">
        <v>45835</v>
      </c>
      <c r="C346" s="255" t="s">
        <v>1073</v>
      </c>
      <c r="D346" s="256" t="s">
        <v>1362</v>
      </c>
      <c r="E346" s="256">
        <v>13557</v>
      </c>
      <c r="F346" s="257">
        <v>2210709</v>
      </c>
      <c r="G346" s="255" t="s">
        <v>151</v>
      </c>
      <c r="H346" s="258">
        <v>6180</v>
      </c>
      <c r="J346" s="259">
        <v>0</v>
      </c>
      <c r="K346" s="259">
        <v>0</v>
      </c>
      <c r="L346" s="259">
        <v>0</v>
      </c>
      <c r="M346" s="259">
        <v>0</v>
      </c>
      <c r="N346" s="259">
        <v>0</v>
      </c>
      <c r="O346" s="259">
        <v>0</v>
      </c>
      <c r="P346" s="259">
        <v>0</v>
      </c>
      <c r="Q346" s="259">
        <v>0</v>
      </c>
      <c r="R346" s="259">
        <v>0</v>
      </c>
      <c r="S346" s="259">
        <v>0</v>
      </c>
      <c r="T346" s="259">
        <v>0</v>
      </c>
      <c r="U346" s="258">
        <v>0</v>
      </c>
      <c r="V346" s="258">
        <v>6180</v>
      </c>
    </row>
    <row r="347" spans="1:22">
      <c r="A347" s="253">
        <v>345</v>
      </c>
      <c r="B347" s="254">
        <v>45835</v>
      </c>
      <c r="C347" s="255" t="s">
        <v>1209</v>
      </c>
      <c r="D347" s="256" t="s">
        <v>1363</v>
      </c>
      <c r="E347" s="256">
        <v>13558</v>
      </c>
      <c r="F347" s="257">
        <v>2210205</v>
      </c>
      <c r="G347" s="255" t="s">
        <v>200</v>
      </c>
      <c r="H347" s="258">
        <v>2000</v>
      </c>
      <c r="J347" s="259">
        <v>0</v>
      </c>
      <c r="K347" s="259">
        <v>0</v>
      </c>
      <c r="L347" s="259">
        <v>0</v>
      </c>
      <c r="M347" s="259">
        <v>0</v>
      </c>
      <c r="N347" s="259">
        <v>0</v>
      </c>
      <c r="O347" s="259">
        <v>0</v>
      </c>
      <c r="P347" s="259">
        <v>0</v>
      </c>
      <c r="Q347" s="259">
        <v>0</v>
      </c>
      <c r="R347" s="259">
        <v>0</v>
      </c>
      <c r="S347" s="259">
        <v>0</v>
      </c>
      <c r="T347" s="259">
        <v>0</v>
      </c>
      <c r="U347" s="258">
        <v>0</v>
      </c>
      <c r="V347" s="258">
        <v>2000</v>
      </c>
    </row>
    <row r="348" spans="1:22">
      <c r="A348" s="253">
        <v>346</v>
      </c>
      <c r="B348" s="254">
        <v>45835</v>
      </c>
      <c r="C348" s="255" t="s">
        <v>1073</v>
      </c>
      <c r="D348" s="256" t="s">
        <v>1364</v>
      </c>
      <c r="E348" s="256">
        <v>13559</v>
      </c>
      <c r="F348" s="257">
        <v>2111248</v>
      </c>
      <c r="G348" s="255" t="s">
        <v>936</v>
      </c>
      <c r="H348" s="258">
        <v>2700</v>
      </c>
      <c r="J348" s="259">
        <v>0</v>
      </c>
      <c r="K348" s="259">
        <v>0</v>
      </c>
      <c r="L348" s="259">
        <v>0</v>
      </c>
      <c r="M348" s="259">
        <v>0</v>
      </c>
      <c r="N348" s="259">
        <v>0</v>
      </c>
      <c r="O348" s="259">
        <v>0</v>
      </c>
      <c r="P348" s="259">
        <v>0</v>
      </c>
      <c r="Q348" s="259">
        <v>0</v>
      </c>
      <c r="R348" s="259">
        <v>0</v>
      </c>
      <c r="S348" s="259">
        <v>0</v>
      </c>
      <c r="T348" s="259">
        <v>0</v>
      </c>
      <c r="U348" s="258">
        <v>0</v>
      </c>
      <c r="V348" s="258">
        <v>2700</v>
      </c>
    </row>
    <row r="349" spans="1:22">
      <c r="A349" s="253">
        <v>347</v>
      </c>
      <c r="B349" s="254" t="s">
        <v>1365</v>
      </c>
      <c r="C349" s="255" t="s">
        <v>1366</v>
      </c>
      <c r="D349" s="256" t="s">
        <v>1367</v>
      </c>
      <c r="E349" s="257">
        <v>13560</v>
      </c>
      <c r="F349" s="257">
        <v>2210603</v>
      </c>
      <c r="G349" s="255" t="s">
        <v>971</v>
      </c>
      <c r="H349" s="258">
        <v>12540</v>
      </c>
      <c r="J349" s="259">
        <v>0</v>
      </c>
      <c r="K349" s="259">
        <v>0</v>
      </c>
      <c r="L349" s="259">
        <v>0</v>
      </c>
      <c r="M349" s="259">
        <v>0</v>
      </c>
      <c r="N349" s="259">
        <v>0</v>
      </c>
      <c r="O349" s="259">
        <v>0</v>
      </c>
      <c r="P349" s="259">
        <v>0</v>
      </c>
      <c r="Q349" s="259">
        <v>0</v>
      </c>
      <c r="R349" s="259">
        <v>0</v>
      </c>
      <c r="S349" s="259">
        <v>0</v>
      </c>
      <c r="T349" s="259">
        <v>0</v>
      </c>
      <c r="U349" s="258">
        <v>0</v>
      </c>
      <c r="V349" s="258">
        <v>12540</v>
      </c>
    </row>
    <row r="350" spans="1:22">
      <c r="A350" s="253">
        <v>348</v>
      </c>
      <c r="B350" s="254" t="s">
        <v>1365</v>
      </c>
      <c r="C350" s="255" t="s">
        <v>1068</v>
      </c>
      <c r="D350" s="256" t="s">
        <v>1367</v>
      </c>
      <c r="E350" s="257">
        <v>13566</v>
      </c>
      <c r="F350" s="257">
        <v>2210603</v>
      </c>
      <c r="G350" s="255" t="s">
        <v>971</v>
      </c>
      <c r="H350" s="258">
        <v>660</v>
      </c>
      <c r="J350" s="259">
        <v>0</v>
      </c>
      <c r="K350" s="259">
        <v>0</v>
      </c>
      <c r="L350" s="259">
        <v>0</v>
      </c>
      <c r="M350" s="259">
        <v>0</v>
      </c>
      <c r="N350" s="259">
        <v>0</v>
      </c>
      <c r="O350" s="259">
        <v>0</v>
      </c>
      <c r="P350" s="259">
        <v>0</v>
      </c>
      <c r="Q350" s="259">
        <v>0</v>
      </c>
      <c r="R350" s="259">
        <v>0</v>
      </c>
      <c r="S350" s="259">
        <v>0</v>
      </c>
      <c r="T350" s="259">
        <v>0</v>
      </c>
      <c r="U350" s="258">
        <v>0</v>
      </c>
      <c r="V350" s="258">
        <v>660</v>
      </c>
    </row>
    <row r="351" spans="1:22">
      <c r="A351" s="253">
        <v>349</v>
      </c>
      <c r="B351" s="254">
        <v>45821</v>
      </c>
      <c r="C351" s="255" t="s">
        <v>1231</v>
      </c>
      <c r="D351" s="256" t="s">
        <v>1368</v>
      </c>
      <c r="E351" s="256">
        <v>152</v>
      </c>
      <c r="F351" s="257">
        <v>2210505</v>
      </c>
      <c r="G351" s="255" t="s">
        <v>142</v>
      </c>
      <c r="H351" s="258">
        <v>11090</v>
      </c>
      <c r="J351" s="259">
        <v>0</v>
      </c>
      <c r="K351" s="259">
        <v>0</v>
      </c>
      <c r="L351" s="259">
        <v>0</v>
      </c>
      <c r="M351" s="259">
        <v>0</v>
      </c>
      <c r="N351" s="259">
        <v>0</v>
      </c>
      <c r="O351" s="259">
        <v>0</v>
      </c>
      <c r="P351" s="259">
        <v>0</v>
      </c>
      <c r="Q351" s="259">
        <v>0</v>
      </c>
      <c r="R351" s="259">
        <v>0</v>
      </c>
      <c r="S351" s="259">
        <v>0</v>
      </c>
      <c r="T351" s="259">
        <v>0</v>
      </c>
      <c r="U351" s="258">
        <v>11090</v>
      </c>
      <c r="V351" s="258">
        <v>0</v>
      </c>
    </row>
    <row r="352" spans="1:22">
      <c r="A352" s="253">
        <v>350</v>
      </c>
      <c r="B352" s="254">
        <v>45821</v>
      </c>
      <c r="C352" s="255" t="s">
        <v>1231</v>
      </c>
      <c r="D352" s="256" t="s">
        <v>1369</v>
      </c>
      <c r="E352" s="256">
        <v>152</v>
      </c>
      <c r="F352" s="257">
        <v>2210505</v>
      </c>
      <c r="G352" s="255" t="s">
        <v>142</v>
      </c>
      <c r="H352" s="258">
        <v>12602.69</v>
      </c>
      <c r="J352" s="259">
        <v>0</v>
      </c>
      <c r="K352" s="259">
        <v>0</v>
      </c>
      <c r="L352" s="259">
        <v>0</v>
      </c>
      <c r="M352" s="259">
        <v>0</v>
      </c>
      <c r="N352" s="259">
        <v>0</v>
      </c>
      <c r="O352" s="259">
        <v>0</v>
      </c>
      <c r="P352" s="259">
        <v>0</v>
      </c>
      <c r="Q352" s="259">
        <v>0</v>
      </c>
      <c r="R352" s="259">
        <v>0</v>
      </c>
      <c r="S352" s="259">
        <v>0</v>
      </c>
      <c r="T352" s="259">
        <v>0</v>
      </c>
      <c r="U352" s="258">
        <v>12602.69</v>
      </c>
      <c r="V352" s="258">
        <v>0</v>
      </c>
    </row>
    <row r="353" spans="1:22">
      <c r="A353" s="253">
        <v>351</v>
      </c>
      <c r="B353" s="254">
        <v>45821</v>
      </c>
      <c r="C353" s="255" t="s">
        <v>1073</v>
      </c>
      <c r="D353" s="256" t="s">
        <v>1370</v>
      </c>
      <c r="E353" s="256">
        <v>152</v>
      </c>
      <c r="F353" s="257">
        <v>2210203</v>
      </c>
      <c r="G353" s="255" t="s">
        <v>953</v>
      </c>
      <c r="H353" s="258">
        <v>2430</v>
      </c>
      <c r="J353" s="259">
        <v>0</v>
      </c>
      <c r="K353" s="259">
        <v>0</v>
      </c>
      <c r="L353" s="259">
        <v>0</v>
      </c>
      <c r="M353" s="259">
        <v>0</v>
      </c>
      <c r="N353" s="259">
        <v>0</v>
      </c>
      <c r="O353" s="259">
        <v>0</v>
      </c>
      <c r="P353" s="259">
        <v>0</v>
      </c>
      <c r="Q353" s="259">
        <v>0</v>
      </c>
      <c r="R353" s="259">
        <v>0</v>
      </c>
      <c r="S353" s="259">
        <v>0</v>
      </c>
      <c r="T353" s="259">
        <v>0</v>
      </c>
      <c r="U353" s="258">
        <v>2430</v>
      </c>
      <c r="V353" s="258">
        <v>0</v>
      </c>
    </row>
    <row r="354" spans="1:23">
      <c r="A354" s="253">
        <v>352</v>
      </c>
      <c r="B354" s="254">
        <v>45820</v>
      </c>
      <c r="C354" s="255" t="s">
        <v>1073</v>
      </c>
      <c r="D354" s="256" t="s">
        <v>1371</v>
      </c>
      <c r="E354" s="256">
        <v>151</v>
      </c>
      <c r="F354" s="257">
        <v>2210511</v>
      </c>
      <c r="G354" s="255" t="s">
        <v>965</v>
      </c>
      <c r="H354" s="258">
        <v>5400</v>
      </c>
      <c r="J354" s="259">
        <v>0</v>
      </c>
      <c r="K354" s="259">
        <v>0</v>
      </c>
      <c r="L354" s="259">
        <v>0</v>
      </c>
      <c r="M354" s="259">
        <v>0</v>
      </c>
      <c r="N354" s="259">
        <v>0</v>
      </c>
      <c r="O354" s="259">
        <v>0</v>
      </c>
      <c r="P354" s="259">
        <v>0</v>
      </c>
      <c r="Q354" s="259">
        <v>0</v>
      </c>
      <c r="R354" s="259">
        <v>0</v>
      </c>
      <c r="S354" s="259">
        <v>0</v>
      </c>
      <c r="T354" s="259">
        <v>0</v>
      </c>
      <c r="U354" s="258">
        <v>5400</v>
      </c>
      <c r="V354" s="258">
        <v>0</v>
      </c>
      <c r="W354" s="279">
        <v>652296.49</v>
      </c>
    </row>
    <row r="355" spans="1:23">
      <c r="A355" s="253">
        <v>353</v>
      </c>
      <c r="B355" s="254" t="s">
        <v>1372</v>
      </c>
      <c r="C355" s="255" t="s">
        <v>1373</v>
      </c>
      <c r="F355" s="257">
        <v>2111001</v>
      </c>
      <c r="G355" s="255" t="s">
        <v>439</v>
      </c>
      <c r="H355" s="258">
        <v>647405.31</v>
      </c>
      <c r="I355" s="259"/>
      <c r="J355" s="259">
        <v>647405.31</v>
      </c>
      <c r="K355" s="259">
        <v>0</v>
      </c>
      <c r="L355" s="259">
        <v>0</v>
      </c>
      <c r="M355" s="259">
        <v>0</v>
      </c>
      <c r="N355" s="259">
        <v>0</v>
      </c>
      <c r="O355" s="259">
        <v>0</v>
      </c>
      <c r="P355" s="259">
        <v>0</v>
      </c>
      <c r="Q355" s="259">
        <v>0</v>
      </c>
      <c r="R355" s="259">
        <v>0</v>
      </c>
      <c r="S355" s="259">
        <v>0</v>
      </c>
      <c r="T355" s="259">
        <v>0</v>
      </c>
      <c r="U355" s="258">
        <v>0</v>
      </c>
      <c r="V355" s="258">
        <v>0</v>
      </c>
      <c r="W355" s="279">
        <v>0</v>
      </c>
    </row>
    <row r="356" spans="1:22">
      <c r="A356" s="253">
        <v>354</v>
      </c>
      <c r="B356" s="254" t="s">
        <v>1372</v>
      </c>
      <c r="C356" s="255" t="s">
        <v>1374</v>
      </c>
      <c r="F356" s="257">
        <v>2111001</v>
      </c>
      <c r="G356" s="255" t="s">
        <v>439</v>
      </c>
      <c r="H356" s="258">
        <v>130997.97</v>
      </c>
      <c r="J356" s="259">
        <v>130997.97</v>
      </c>
      <c r="K356" s="259">
        <v>0</v>
      </c>
      <c r="L356" s="259">
        <v>0</v>
      </c>
      <c r="M356" s="259">
        <v>0</v>
      </c>
      <c r="N356" s="259">
        <v>0</v>
      </c>
      <c r="O356" s="259">
        <v>0</v>
      </c>
      <c r="P356" s="259">
        <v>0</v>
      </c>
      <c r="Q356" s="259">
        <v>0</v>
      </c>
      <c r="R356" s="259">
        <v>0</v>
      </c>
      <c r="S356" s="259">
        <v>0</v>
      </c>
      <c r="T356" s="259">
        <v>0</v>
      </c>
      <c r="U356" s="258">
        <v>0</v>
      </c>
      <c r="V356" s="258">
        <v>0</v>
      </c>
    </row>
    <row r="357" spans="1:22">
      <c r="A357" s="253">
        <v>355</v>
      </c>
      <c r="B357" s="254" t="s">
        <v>1372</v>
      </c>
      <c r="C357" s="255" t="s">
        <v>1375</v>
      </c>
      <c r="F357" s="257">
        <v>2111001</v>
      </c>
      <c r="G357" s="255" t="s">
        <v>439</v>
      </c>
      <c r="H357" s="258">
        <v>39476.04</v>
      </c>
      <c r="J357" s="259">
        <v>39476.04</v>
      </c>
      <c r="K357" s="259">
        <v>0</v>
      </c>
      <c r="L357" s="259">
        <v>0</v>
      </c>
      <c r="M357" s="259">
        <v>0</v>
      </c>
      <c r="N357" s="259">
        <v>0</v>
      </c>
      <c r="O357" s="259">
        <v>0</v>
      </c>
      <c r="P357" s="259">
        <v>0</v>
      </c>
      <c r="Q357" s="259">
        <v>0</v>
      </c>
      <c r="R357" s="259">
        <v>0</v>
      </c>
      <c r="S357" s="259">
        <v>0</v>
      </c>
      <c r="T357" s="259">
        <v>0</v>
      </c>
      <c r="U357" s="258">
        <v>0</v>
      </c>
      <c r="V357" s="258">
        <v>0</v>
      </c>
    </row>
    <row r="358" spans="1:22">
      <c r="A358" s="253">
        <v>356</v>
      </c>
      <c r="B358" s="254" t="s">
        <v>1372</v>
      </c>
      <c r="C358" s="255" t="s">
        <v>1376</v>
      </c>
      <c r="F358" s="257">
        <v>2111001</v>
      </c>
      <c r="G358" s="255" t="s">
        <v>439</v>
      </c>
      <c r="H358" s="258">
        <v>80430.45</v>
      </c>
      <c r="J358" s="259">
        <v>80430.45</v>
      </c>
      <c r="K358" s="259">
        <v>0</v>
      </c>
      <c r="L358" s="259">
        <v>0</v>
      </c>
      <c r="M358" s="259">
        <v>0</v>
      </c>
      <c r="N358" s="259">
        <v>0</v>
      </c>
      <c r="O358" s="259">
        <v>0</v>
      </c>
      <c r="P358" s="259">
        <v>0</v>
      </c>
      <c r="Q358" s="259">
        <v>0</v>
      </c>
      <c r="R358" s="259">
        <v>0</v>
      </c>
      <c r="S358" s="259">
        <v>0</v>
      </c>
      <c r="T358" s="259">
        <v>0</v>
      </c>
      <c r="U358" s="258">
        <v>0</v>
      </c>
      <c r="V358" s="258">
        <v>0</v>
      </c>
    </row>
    <row r="359" spans="1:22">
      <c r="A359" s="253">
        <v>357</v>
      </c>
      <c r="B359" s="254" t="s">
        <v>1372</v>
      </c>
      <c r="C359" s="255" t="s">
        <v>1377</v>
      </c>
      <c r="F359" s="257">
        <v>2111001</v>
      </c>
      <c r="G359" s="255" t="s">
        <v>439</v>
      </c>
      <c r="H359" s="258">
        <v>91257.67</v>
      </c>
      <c r="J359" s="259">
        <v>91257.67</v>
      </c>
      <c r="K359" s="259">
        <v>0</v>
      </c>
      <c r="L359" s="259">
        <v>0</v>
      </c>
      <c r="M359" s="259">
        <v>0</v>
      </c>
      <c r="N359" s="259">
        <v>0</v>
      </c>
      <c r="O359" s="259">
        <v>0</v>
      </c>
      <c r="P359" s="259">
        <v>0</v>
      </c>
      <c r="Q359" s="259">
        <v>0</v>
      </c>
      <c r="R359" s="259">
        <v>0</v>
      </c>
      <c r="S359" s="259">
        <v>0</v>
      </c>
      <c r="T359" s="259">
        <v>0</v>
      </c>
      <c r="U359" s="258">
        <v>0</v>
      </c>
      <c r="V359" s="258">
        <v>0</v>
      </c>
    </row>
    <row r="360" spans="1:22">
      <c r="A360" s="253">
        <v>358</v>
      </c>
      <c r="B360" s="254" t="s">
        <v>1372</v>
      </c>
      <c r="C360" s="255" t="s">
        <v>1378</v>
      </c>
      <c r="F360" s="257">
        <v>2111001</v>
      </c>
      <c r="G360" s="255" t="s">
        <v>439</v>
      </c>
      <c r="H360" s="258">
        <v>107533.78</v>
      </c>
      <c r="J360" s="259">
        <v>107533.78</v>
      </c>
      <c r="K360" s="259">
        <v>0</v>
      </c>
      <c r="L360" s="259">
        <v>0</v>
      </c>
      <c r="M360" s="259">
        <v>0</v>
      </c>
      <c r="N360" s="259">
        <v>0</v>
      </c>
      <c r="O360" s="259">
        <v>0</v>
      </c>
      <c r="P360" s="259">
        <v>0</v>
      </c>
      <c r="Q360" s="259">
        <v>0</v>
      </c>
      <c r="R360" s="259">
        <v>0</v>
      </c>
      <c r="S360" s="259">
        <v>0</v>
      </c>
      <c r="T360" s="259">
        <v>0</v>
      </c>
      <c r="U360" s="258">
        <v>0</v>
      </c>
      <c r="V360" s="258">
        <v>0</v>
      </c>
    </row>
    <row r="361" spans="1:22">
      <c r="A361" s="253">
        <v>359</v>
      </c>
      <c r="B361" s="254" t="s">
        <v>1145</v>
      </c>
      <c r="C361" s="255" t="s">
        <v>1373</v>
      </c>
      <c r="F361" s="257">
        <v>2111001</v>
      </c>
      <c r="G361" s="255" t="s">
        <v>439</v>
      </c>
      <c r="H361" s="258">
        <v>726810.26</v>
      </c>
      <c r="I361" s="259"/>
      <c r="J361" s="259">
        <v>726810.26</v>
      </c>
      <c r="K361" s="259">
        <v>0</v>
      </c>
      <c r="L361" s="259">
        <v>0</v>
      </c>
      <c r="M361" s="259">
        <v>0</v>
      </c>
      <c r="N361" s="259">
        <v>0</v>
      </c>
      <c r="O361" s="259">
        <v>0</v>
      </c>
      <c r="P361" s="259">
        <v>0</v>
      </c>
      <c r="Q361" s="259">
        <v>0</v>
      </c>
      <c r="R361" s="259">
        <v>0</v>
      </c>
      <c r="S361" s="259">
        <v>0</v>
      </c>
      <c r="T361" s="259">
        <v>0</v>
      </c>
      <c r="U361" s="258">
        <v>0</v>
      </c>
      <c r="V361" s="258">
        <v>0</v>
      </c>
    </row>
    <row r="362" spans="1:22">
      <c r="A362" s="253">
        <v>360</v>
      </c>
      <c r="B362" s="254" t="s">
        <v>1145</v>
      </c>
      <c r="C362" s="255" t="s">
        <v>1374</v>
      </c>
      <c r="F362" s="257">
        <v>2111001</v>
      </c>
      <c r="G362" s="255" t="s">
        <v>439</v>
      </c>
      <c r="H362" s="258">
        <v>130993.97</v>
      </c>
      <c r="I362" s="259"/>
      <c r="J362" s="259">
        <v>130993.97</v>
      </c>
      <c r="K362" s="259">
        <v>0</v>
      </c>
      <c r="L362" s="259">
        <v>0</v>
      </c>
      <c r="M362" s="259">
        <v>0</v>
      </c>
      <c r="N362" s="259">
        <v>0</v>
      </c>
      <c r="O362" s="259">
        <v>0</v>
      </c>
      <c r="P362" s="259">
        <v>0</v>
      </c>
      <c r="Q362" s="259">
        <v>0</v>
      </c>
      <c r="R362" s="259">
        <v>0</v>
      </c>
      <c r="S362" s="259">
        <v>0</v>
      </c>
      <c r="T362" s="259">
        <v>0</v>
      </c>
      <c r="U362" s="258">
        <v>0</v>
      </c>
      <c r="V362" s="258">
        <v>0</v>
      </c>
    </row>
    <row r="363" spans="1:22">
      <c r="A363" s="253">
        <v>361</v>
      </c>
      <c r="B363" s="254" t="s">
        <v>1145</v>
      </c>
      <c r="C363" s="255" t="s">
        <v>1375</v>
      </c>
      <c r="F363" s="257">
        <v>2111001</v>
      </c>
      <c r="G363" s="255" t="s">
        <v>439</v>
      </c>
      <c r="H363" s="258">
        <v>40031.94</v>
      </c>
      <c r="J363" s="259">
        <v>40031.94</v>
      </c>
      <c r="K363" s="259">
        <v>0</v>
      </c>
      <c r="L363" s="259">
        <v>0</v>
      </c>
      <c r="M363" s="259">
        <v>0</v>
      </c>
      <c r="N363" s="259">
        <v>0</v>
      </c>
      <c r="O363" s="259">
        <v>0</v>
      </c>
      <c r="P363" s="259">
        <v>0</v>
      </c>
      <c r="Q363" s="259">
        <v>0</v>
      </c>
      <c r="R363" s="259">
        <v>0</v>
      </c>
      <c r="S363" s="259">
        <v>0</v>
      </c>
      <c r="T363" s="259">
        <v>0</v>
      </c>
      <c r="U363" s="258">
        <v>0</v>
      </c>
      <c r="V363" s="258">
        <v>0</v>
      </c>
    </row>
    <row r="364" spans="1:22">
      <c r="A364" s="253">
        <v>362</v>
      </c>
      <c r="B364" s="254" t="s">
        <v>1145</v>
      </c>
      <c r="C364" s="255" t="s">
        <v>1376</v>
      </c>
      <c r="F364" s="257">
        <v>2111001</v>
      </c>
      <c r="G364" s="255" t="s">
        <v>439</v>
      </c>
      <c r="H364" s="258">
        <v>90132.78</v>
      </c>
      <c r="I364" s="259"/>
      <c r="J364" s="259">
        <v>90132.78</v>
      </c>
      <c r="K364" s="259">
        <v>0</v>
      </c>
      <c r="L364" s="259">
        <v>0</v>
      </c>
      <c r="M364" s="259">
        <v>0</v>
      </c>
      <c r="N364" s="259">
        <v>0</v>
      </c>
      <c r="O364" s="259">
        <v>0</v>
      </c>
      <c r="P364" s="259">
        <v>0</v>
      </c>
      <c r="Q364" s="259">
        <v>0</v>
      </c>
      <c r="R364" s="259">
        <v>0</v>
      </c>
      <c r="S364" s="259">
        <v>0</v>
      </c>
      <c r="T364" s="259">
        <v>0</v>
      </c>
      <c r="U364" s="258">
        <v>0</v>
      </c>
      <c r="V364" s="258">
        <v>0</v>
      </c>
    </row>
    <row r="365" spans="1:22">
      <c r="A365" s="253">
        <v>363</v>
      </c>
      <c r="B365" s="254" t="s">
        <v>1145</v>
      </c>
      <c r="C365" s="255" t="s">
        <v>1377</v>
      </c>
      <c r="F365" s="257">
        <v>2111001</v>
      </c>
      <c r="G365" s="255" t="s">
        <v>439</v>
      </c>
      <c r="H365" s="258">
        <v>79674.06</v>
      </c>
      <c r="J365" s="259">
        <v>79674.06</v>
      </c>
      <c r="K365" s="259">
        <v>0</v>
      </c>
      <c r="L365" s="259">
        <v>0</v>
      </c>
      <c r="M365" s="259">
        <v>0</v>
      </c>
      <c r="N365" s="259">
        <v>0</v>
      </c>
      <c r="O365" s="259">
        <v>0</v>
      </c>
      <c r="P365" s="259">
        <v>0</v>
      </c>
      <c r="Q365" s="259">
        <v>0</v>
      </c>
      <c r="R365" s="259">
        <v>0</v>
      </c>
      <c r="S365" s="259">
        <v>0</v>
      </c>
      <c r="T365" s="259">
        <v>0</v>
      </c>
      <c r="U365" s="258">
        <v>0</v>
      </c>
      <c r="V365" s="258">
        <v>0</v>
      </c>
    </row>
    <row r="366" spans="1:22">
      <c r="A366" s="253">
        <v>364</v>
      </c>
      <c r="B366" s="254" t="s">
        <v>1145</v>
      </c>
      <c r="C366" s="255" t="s">
        <v>1378</v>
      </c>
      <c r="F366" s="257">
        <v>2111001</v>
      </c>
      <c r="G366" s="255" t="s">
        <v>439</v>
      </c>
      <c r="H366" s="258">
        <v>101379.72</v>
      </c>
      <c r="I366" s="259"/>
      <c r="J366" s="259">
        <v>101379.72</v>
      </c>
      <c r="K366" s="259">
        <v>0</v>
      </c>
      <c r="L366" s="259">
        <v>0</v>
      </c>
      <c r="M366" s="259">
        <v>0</v>
      </c>
      <c r="N366" s="259">
        <v>0</v>
      </c>
      <c r="O366" s="259">
        <v>0</v>
      </c>
      <c r="P366" s="259">
        <v>0</v>
      </c>
      <c r="Q366" s="259">
        <v>0</v>
      </c>
      <c r="R366" s="259">
        <v>0</v>
      </c>
      <c r="S366" s="259">
        <v>0</v>
      </c>
      <c r="T366" s="259">
        <v>0</v>
      </c>
      <c r="U366" s="258">
        <v>0</v>
      </c>
      <c r="V366" s="258">
        <v>0</v>
      </c>
    </row>
    <row r="367" spans="1:22">
      <c r="A367" s="253">
        <v>365</v>
      </c>
      <c r="B367" s="254" t="s">
        <v>1379</v>
      </c>
      <c r="C367" s="255" t="s">
        <v>1373</v>
      </c>
      <c r="F367" s="257">
        <v>2111001</v>
      </c>
      <c r="G367" s="255" t="s">
        <v>439</v>
      </c>
      <c r="H367" s="258">
        <v>671696.92</v>
      </c>
      <c r="J367" s="259">
        <v>671696.92</v>
      </c>
      <c r="K367" s="259">
        <v>0</v>
      </c>
      <c r="L367" s="259">
        <v>0</v>
      </c>
      <c r="M367" s="259">
        <v>0</v>
      </c>
      <c r="N367" s="259">
        <v>0</v>
      </c>
      <c r="O367" s="259">
        <v>0</v>
      </c>
      <c r="P367" s="259">
        <v>0</v>
      </c>
      <c r="Q367" s="259">
        <v>0</v>
      </c>
      <c r="R367" s="259">
        <v>0</v>
      </c>
      <c r="S367" s="259">
        <v>0</v>
      </c>
      <c r="T367" s="259">
        <v>0</v>
      </c>
      <c r="U367" s="258">
        <v>0</v>
      </c>
      <c r="V367" s="258">
        <v>0</v>
      </c>
    </row>
    <row r="368" spans="1:22">
      <c r="A368" s="253">
        <v>366</v>
      </c>
      <c r="B368" s="254" t="s">
        <v>1379</v>
      </c>
      <c r="C368" s="255" t="s">
        <v>1374</v>
      </c>
      <c r="F368" s="257">
        <v>2111001</v>
      </c>
      <c r="G368" s="255" t="s">
        <v>439</v>
      </c>
      <c r="H368" s="258">
        <v>130993.97</v>
      </c>
      <c r="I368" s="259"/>
      <c r="J368" s="259">
        <v>130993.97</v>
      </c>
      <c r="K368" s="259">
        <v>0</v>
      </c>
      <c r="L368" s="259">
        <v>0</v>
      </c>
      <c r="M368" s="259">
        <v>0</v>
      </c>
      <c r="N368" s="259">
        <v>0</v>
      </c>
      <c r="O368" s="259">
        <v>0</v>
      </c>
      <c r="P368" s="259">
        <v>0</v>
      </c>
      <c r="Q368" s="259">
        <v>0</v>
      </c>
      <c r="R368" s="259">
        <v>0</v>
      </c>
      <c r="S368" s="259">
        <v>0</v>
      </c>
      <c r="T368" s="259">
        <v>0</v>
      </c>
      <c r="U368" s="258">
        <v>0</v>
      </c>
      <c r="V368" s="258">
        <v>0</v>
      </c>
    </row>
    <row r="369" spans="1:22">
      <c r="A369" s="253">
        <v>367</v>
      </c>
      <c r="B369" s="254" t="s">
        <v>1379</v>
      </c>
      <c r="C369" s="255" t="s">
        <v>1375</v>
      </c>
      <c r="F369" s="257">
        <v>2111001</v>
      </c>
      <c r="G369" s="255" t="s">
        <v>439</v>
      </c>
      <c r="H369" s="258">
        <v>39753.9</v>
      </c>
      <c r="I369" s="259"/>
      <c r="J369" s="259">
        <v>39753.9</v>
      </c>
      <c r="K369" s="259">
        <v>0</v>
      </c>
      <c r="L369" s="259">
        <v>0</v>
      </c>
      <c r="M369" s="259">
        <v>0</v>
      </c>
      <c r="N369" s="259">
        <v>0</v>
      </c>
      <c r="O369" s="259">
        <v>0</v>
      </c>
      <c r="P369" s="259">
        <v>0</v>
      </c>
      <c r="Q369" s="259">
        <v>0</v>
      </c>
      <c r="R369" s="259">
        <v>0</v>
      </c>
      <c r="S369" s="259">
        <v>0</v>
      </c>
      <c r="T369" s="259">
        <v>0</v>
      </c>
      <c r="U369" s="258">
        <v>0</v>
      </c>
      <c r="V369" s="258">
        <v>0</v>
      </c>
    </row>
    <row r="370" spans="1:22">
      <c r="A370" s="253">
        <v>368</v>
      </c>
      <c r="B370" s="254" t="s">
        <v>1379</v>
      </c>
      <c r="C370" s="255" t="s">
        <v>1376</v>
      </c>
      <c r="F370" s="257">
        <v>2111001</v>
      </c>
      <c r="G370" s="255" t="s">
        <v>439</v>
      </c>
      <c r="H370" s="258">
        <v>85459.42</v>
      </c>
      <c r="J370" s="259">
        <v>85459.42</v>
      </c>
      <c r="K370" s="259">
        <v>0</v>
      </c>
      <c r="L370" s="259">
        <v>0</v>
      </c>
      <c r="M370" s="259">
        <v>0</v>
      </c>
      <c r="N370" s="259">
        <v>0</v>
      </c>
      <c r="O370" s="259">
        <v>0</v>
      </c>
      <c r="P370" s="259">
        <v>0</v>
      </c>
      <c r="Q370" s="259">
        <v>0</v>
      </c>
      <c r="R370" s="259">
        <v>0</v>
      </c>
      <c r="S370" s="259">
        <v>0</v>
      </c>
      <c r="T370" s="259">
        <v>0</v>
      </c>
      <c r="U370" s="258">
        <v>0</v>
      </c>
      <c r="V370" s="258">
        <v>0</v>
      </c>
    </row>
    <row r="371" spans="1:22">
      <c r="A371" s="253">
        <v>369</v>
      </c>
      <c r="B371" s="254" t="s">
        <v>1379</v>
      </c>
      <c r="C371" s="255" t="s">
        <v>1377</v>
      </c>
      <c r="F371" s="257">
        <v>2111001</v>
      </c>
      <c r="G371" s="255" t="s">
        <v>439</v>
      </c>
      <c r="H371" s="258">
        <v>85845.82</v>
      </c>
      <c r="I371" s="259"/>
      <c r="J371" s="259">
        <v>85845.82</v>
      </c>
      <c r="K371" s="259">
        <v>0</v>
      </c>
      <c r="L371" s="259">
        <v>0</v>
      </c>
      <c r="M371" s="259">
        <v>0</v>
      </c>
      <c r="N371" s="259">
        <v>0</v>
      </c>
      <c r="O371" s="259">
        <v>0</v>
      </c>
      <c r="P371" s="259">
        <v>0</v>
      </c>
      <c r="Q371" s="259">
        <v>0</v>
      </c>
      <c r="R371" s="259">
        <v>0</v>
      </c>
      <c r="S371" s="259">
        <v>0</v>
      </c>
      <c r="T371" s="259">
        <v>0</v>
      </c>
      <c r="U371" s="258">
        <v>0</v>
      </c>
      <c r="V371" s="258">
        <v>0</v>
      </c>
    </row>
    <row r="372" spans="1:22">
      <c r="A372" s="253">
        <v>370</v>
      </c>
      <c r="B372" s="254" t="s">
        <v>1379</v>
      </c>
      <c r="C372" s="255" t="s">
        <v>1378</v>
      </c>
      <c r="F372" s="257">
        <v>2111001</v>
      </c>
      <c r="G372" s="255" t="s">
        <v>439</v>
      </c>
      <c r="H372" s="258">
        <v>75008</v>
      </c>
      <c r="J372" s="259">
        <v>75008</v>
      </c>
      <c r="K372" s="259">
        <v>0</v>
      </c>
      <c r="L372" s="259">
        <v>0</v>
      </c>
      <c r="M372" s="259">
        <v>0</v>
      </c>
      <c r="N372" s="259">
        <v>0</v>
      </c>
      <c r="O372" s="259">
        <v>0</v>
      </c>
      <c r="P372" s="259">
        <v>0</v>
      </c>
      <c r="Q372" s="259">
        <v>0</v>
      </c>
      <c r="R372" s="259">
        <v>0</v>
      </c>
      <c r="S372" s="259">
        <v>0</v>
      </c>
      <c r="T372" s="259">
        <v>0</v>
      </c>
      <c r="U372" s="258">
        <v>0</v>
      </c>
      <c r="V372" s="258">
        <v>0</v>
      </c>
    </row>
    <row r="373" spans="1:22">
      <c r="A373" s="253">
        <v>371</v>
      </c>
      <c r="B373" s="254">
        <v>45777</v>
      </c>
      <c r="C373" s="255" t="s">
        <v>1376</v>
      </c>
      <c r="F373" s="257">
        <v>2111001</v>
      </c>
      <c r="G373" s="255" t="s">
        <v>439</v>
      </c>
      <c r="H373" s="258">
        <v>119531.79</v>
      </c>
      <c r="J373" s="259">
        <v>119531.79</v>
      </c>
      <c r="K373" s="259">
        <v>0</v>
      </c>
      <c r="L373" s="259">
        <v>0</v>
      </c>
      <c r="M373" s="259">
        <v>0</v>
      </c>
      <c r="N373" s="259">
        <v>0</v>
      </c>
      <c r="O373" s="259">
        <v>0</v>
      </c>
      <c r="P373" s="259">
        <v>0</v>
      </c>
      <c r="Q373" s="259">
        <v>0</v>
      </c>
      <c r="R373" s="259">
        <v>0</v>
      </c>
      <c r="S373" s="259">
        <v>0</v>
      </c>
      <c r="T373" s="259">
        <v>0</v>
      </c>
      <c r="U373" s="258">
        <v>0</v>
      </c>
      <c r="V373" s="258">
        <v>0</v>
      </c>
    </row>
    <row r="374" spans="1:22">
      <c r="A374" s="253">
        <v>372</v>
      </c>
      <c r="B374" s="254">
        <v>45777</v>
      </c>
      <c r="C374" s="255" t="s">
        <v>1377</v>
      </c>
      <c r="F374" s="257">
        <v>2111001</v>
      </c>
      <c r="G374" s="255" t="s">
        <v>439</v>
      </c>
      <c r="H374" s="258">
        <v>119435.3</v>
      </c>
      <c r="I374" s="259"/>
      <c r="J374" s="259">
        <v>119435.3</v>
      </c>
      <c r="K374" s="259">
        <v>0</v>
      </c>
      <c r="L374" s="259">
        <v>0</v>
      </c>
      <c r="M374" s="259">
        <v>0</v>
      </c>
      <c r="N374" s="259">
        <v>0</v>
      </c>
      <c r="O374" s="259">
        <v>0</v>
      </c>
      <c r="P374" s="259">
        <v>0</v>
      </c>
      <c r="Q374" s="259">
        <v>0</v>
      </c>
      <c r="R374" s="259">
        <v>0</v>
      </c>
      <c r="S374" s="259">
        <v>0</v>
      </c>
      <c r="T374" s="259">
        <v>0</v>
      </c>
      <c r="U374" s="258">
        <v>0</v>
      </c>
      <c r="V374" s="258">
        <v>0</v>
      </c>
    </row>
    <row r="375" spans="1:22">
      <c r="A375" s="253">
        <v>373</v>
      </c>
      <c r="B375" s="254">
        <v>45777</v>
      </c>
      <c r="C375" s="255" t="s">
        <v>1373</v>
      </c>
      <c r="F375" s="257">
        <v>2111001</v>
      </c>
      <c r="G375" s="255" t="s">
        <v>439</v>
      </c>
      <c r="H375" s="258">
        <v>932589.62</v>
      </c>
      <c r="J375" s="259">
        <v>932589.62</v>
      </c>
      <c r="K375" s="259">
        <v>0</v>
      </c>
      <c r="L375" s="259">
        <v>0</v>
      </c>
      <c r="M375" s="259">
        <v>0</v>
      </c>
      <c r="N375" s="259">
        <v>0</v>
      </c>
      <c r="O375" s="259">
        <v>0</v>
      </c>
      <c r="P375" s="259">
        <v>0</v>
      </c>
      <c r="Q375" s="259">
        <v>0</v>
      </c>
      <c r="R375" s="259">
        <v>0</v>
      </c>
      <c r="S375" s="259">
        <v>0</v>
      </c>
      <c r="T375" s="259">
        <v>0</v>
      </c>
      <c r="U375" s="258">
        <v>0</v>
      </c>
      <c r="V375" s="258">
        <v>0</v>
      </c>
    </row>
    <row r="376" spans="1:22">
      <c r="A376" s="253">
        <v>374</v>
      </c>
      <c r="B376" s="254">
        <v>45777</v>
      </c>
      <c r="C376" s="255" t="s">
        <v>1375</v>
      </c>
      <c r="F376" s="257">
        <v>2111001</v>
      </c>
      <c r="G376" s="255" t="s">
        <v>439</v>
      </c>
      <c r="H376" s="258">
        <v>48891.03</v>
      </c>
      <c r="J376" s="259">
        <v>48891.03</v>
      </c>
      <c r="K376" s="259">
        <v>0</v>
      </c>
      <c r="L376" s="259">
        <v>0</v>
      </c>
      <c r="M376" s="259">
        <v>0</v>
      </c>
      <c r="N376" s="259">
        <v>0</v>
      </c>
      <c r="O376" s="259">
        <v>0</v>
      </c>
      <c r="P376" s="259">
        <v>0</v>
      </c>
      <c r="Q376" s="259">
        <v>0</v>
      </c>
      <c r="R376" s="259">
        <v>0</v>
      </c>
      <c r="S376" s="259">
        <v>0</v>
      </c>
      <c r="T376" s="259">
        <v>0</v>
      </c>
      <c r="U376" s="258">
        <v>0</v>
      </c>
      <c r="V376" s="258">
        <v>0</v>
      </c>
    </row>
    <row r="377" spans="1:22">
      <c r="A377" s="253">
        <v>375</v>
      </c>
      <c r="B377" s="254">
        <v>45807</v>
      </c>
      <c r="C377" s="255" t="s">
        <v>1373</v>
      </c>
      <c r="F377" s="257">
        <v>2111001</v>
      </c>
      <c r="G377" s="255" t="s">
        <v>439</v>
      </c>
      <c r="H377" s="258">
        <v>746215.5</v>
      </c>
      <c r="J377" s="259">
        <v>746215.5</v>
      </c>
      <c r="K377" s="259">
        <v>0</v>
      </c>
      <c r="L377" s="259">
        <v>0</v>
      </c>
      <c r="M377" s="259">
        <v>0</v>
      </c>
      <c r="N377" s="259">
        <v>0</v>
      </c>
      <c r="O377" s="259">
        <v>0</v>
      </c>
      <c r="P377" s="259">
        <v>0</v>
      </c>
      <c r="Q377" s="259">
        <v>0</v>
      </c>
      <c r="R377" s="259">
        <v>0</v>
      </c>
      <c r="S377" s="259">
        <v>0</v>
      </c>
      <c r="T377" s="259">
        <v>0</v>
      </c>
      <c r="U377" s="258">
        <v>0</v>
      </c>
      <c r="V377" s="258">
        <v>0</v>
      </c>
    </row>
    <row r="378" spans="1:22">
      <c r="A378" s="253">
        <v>376</v>
      </c>
      <c r="B378" s="254">
        <v>45807</v>
      </c>
      <c r="C378" s="255" t="s">
        <v>1375</v>
      </c>
      <c r="F378" s="257">
        <v>2111001</v>
      </c>
      <c r="G378" s="255" t="s">
        <v>439</v>
      </c>
      <c r="H378" s="258">
        <v>29937.24</v>
      </c>
      <c r="I378" s="259"/>
      <c r="J378" s="259">
        <v>29937.24</v>
      </c>
      <c r="K378" s="259">
        <v>0</v>
      </c>
      <c r="L378" s="259">
        <v>0</v>
      </c>
      <c r="M378" s="259">
        <v>0</v>
      </c>
      <c r="N378" s="259">
        <v>0</v>
      </c>
      <c r="O378" s="259">
        <v>0</v>
      </c>
      <c r="P378" s="259">
        <v>0</v>
      </c>
      <c r="Q378" s="259">
        <v>0</v>
      </c>
      <c r="R378" s="259">
        <v>0</v>
      </c>
      <c r="S378" s="259">
        <v>0</v>
      </c>
      <c r="T378" s="259">
        <v>0</v>
      </c>
      <c r="U378" s="258">
        <v>0</v>
      </c>
      <c r="V378" s="258">
        <v>0</v>
      </c>
    </row>
    <row r="379" spans="1:22">
      <c r="A379" s="253">
        <v>377</v>
      </c>
      <c r="B379" s="254">
        <v>45807</v>
      </c>
      <c r="C379" s="255" t="s">
        <v>1377</v>
      </c>
      <c r="F379" s="257">
        <v>2111001</v>
      </c>
      <c r="G379" s="255" t="s">
        <v>439</v>
      </c>
      <c r="H379" s="258">
        <v>95481.79</v>
      </c>
      <c r="J379" s="259">
        <v>95481.79</v>
      </c>
      <c r="K379" s="259">
        <v>0</v>
      </c>
      <c r="L379" s="259">
        <v>0</v>
      </c>
      <c r="M379" s="259">
        <v>0</v>
      </c>
      <c r="N379" s="259">
        <v>0</v>
      </c>
      <c r="O379" s="259">
        <v>0</v>
      </c>
      <c r="P379" s="259">
        <v>0</v>
      </c>
      <c r="Q379" s="259">
        <v>0</v>
      </c>
      <c r="R379" s="259">
        <v>0</v>
      </c>
      <c r="S379" s="259">
        <v>0</v>
      </c>
      <c r="T379" s="259">
        <v>0</v>
      </c>
      <c r="U379" s="258">
        <v>0</v>
      </c>
      <c r="V379" s="258">
        <v>0</v>
      </c>
    </row>
    <row r="380" spans="1:22">
      <c r="A380" s="253">
        <v>378</v>
      </c>
      <c r="B380" s="254">
        <v>45807</v>
      </c>
      <c r="C380" s="255" t="s">
        <v>1378</v>
      </c>
      <c r="F380" s="257">
        <v>2111001</v>
      </c>
      <c r="G380" s="255" t="s">
        <v>439</v>
      </c>
      <c r="H380" s="258">
        <v>70626.57</v>
      </c>
      <c r="J380" s="259">
        <v>70626.57</v>
      </c>
      <c r="K380" s="259">
        <v>0</v>
      </c>
      <c r="L380" s="259">
        <v>0</v>
      </c>
      <c r="M380" s="259">
        <v>0</v>
      </c>
      <c r="N380" s="259">
        <v>0</v>
      </c>
      <c r="O380" s="259">
        <v>0</v>
      </c>
      <c r="P380" s="259">
        <v>0</v>
      </c>
      <c r="Q380" s="259">
        <v>0</v>
      </c>
      <c r="R380" s="259">
        <v>0</v>
      </c>
      <c r="S380" s="259">
        <v>0</v>
      </c>
      <c r="T380" s="259">
        <v>0</v>
      </c>
      <c r="U380" s="258">
        <v>0</v>
      </c>
      <c r="V380" s="258">
        <v>0</v>
      </c>
    </row>
    <row r="381" spans="1:22">
      <c r="A381" s="253">
        <v>379</v>
      </c>
      <c r="B381" s="254">
        <v>45807</v>
      </c>
      <c r="C381" s="255" t="s">
        <v>1374</v>
      </c>
      <c r="F381" s="257">
        <v>2111001</v>
      </c>
      <c r="G381" s="255" t="s">
        <v>439</v>
      </c>
      <c r="H381" s="258">
        <v>144093.67</v>
      </c>
      <c r="I381" s="259"/>
      <c r="J381" s="259">
        <v>144093.67</v>
      </c>
      <c r="K381" s="259">
        <v>0</v>
      </c>
      <c r="L381" s="259">
        <v>0</v>
      </c>
      <c r="M381" s="259">
        <v>0</v>
      </c>
      <c r="N381" s="259">
        <v>0</v>
      </c>
      <c r="O381" s="259">
        <v>0</v>
      </c>
      <c r="P381" s="259">
        <v>0</v>
      </c>
      <c r="Q381" s="259">
        <v>0</v>
      </c>
      <c r="R381" s="259">
        <v>0</v>
      </c>
      <c r="S381" s="259">
        <v>0</v>
      </c>
      <c r="T381" s="259">
        <v>0</v>
      </c>
      <c r="U381" s="258">
        <v>0</v>
      </c>
      <c r="V381" s="258">
        <v>0</v>
      </c>
    </row>
    <row r="382" spans="1:22">
      <c r="A382" s="253">
        <v>380</v>
      </c>
      <c r="B382" s="254">
        <v>45807</v>
      </c>
      <c r="C382" s="255" t="s">
        <v>1376</v>
      </c>
      <c r="F382" s="257">
        <v>2111001</v>
      </c>
      <c r="G382" s="255" t="s">
        <v>439</v>
      </c>
      <c r="H382" s="258">
        <v>94082.99</v>
      </c>
      <c r="J382" s="259">
        <v>94082.99</v>
      </c>
      <c r="K382" s="259">
        <v>0</v>
      </c>
      <c r="L382" s="259">
        <v>0</v>
      </c>
      <c r="M382" s="259">
        <v>0</v>
      </c>
      <c r="N382" s="259">
        <v>0</v>
      </c>
      <c r="O382" s="259">
        <v>0</v>
      </c>
      <c r="P382" s="259">
        <v>0</v>
      </c>
      <c r="Q382" s="259">
        <v>0</v>
      </c>
      <c r="R382" s="259">
        <v>0</v>
      </c>
      <c r="S382" s="259">
        <v>0</v>
      </c>
      <c r="T382" s="259">
        <v>0</v>
      </c>
      <c r="U382" s="258">
        <v>0</v>
      </c>
      <c r="V382" s="258">
        <v>0</v>
      </c>
    </row>
    <row r="383" spans="1:22">
      <c r="A383" s="253">
        <v>381</v>
      </c>
      <c r="B383" s="254" t="s">
        <v>1268</v>
      </c>
      <c r="C383" s="255" t="s">
        <v>1380</v>
      </c>
      <c r="D383" s="256" t="s">
        <v>1381</v>
      </c>
      <c r="E383" s="256" t="s">
        <v>1382</v>
      </c>
      <c r="F383" s="257">
        <v>2210711</v>
      </c>
      <c r="G383" s="255" t="s">
        <v>978</v>
      </c>
      <c r="H383" s="258">
        <v>3400</v>
      </c>
      <c r="I383" s="259"/>
      <c r="J383" s="259">
        <v>0</v>
      </c>
      <c r="K383" s="259">
        <v>0</v>
      </c>
      <c r="L383" s="259">
        <v>0</v>
      </c>
      <c r="M383" s="259">
        <v>3400</v>
      </c>
      <c r="N383" s="259">
        <v>0</v>
      </c>
      <c r="O383" s="259">
        <v>0</v>
      </c>
      <c r="P383" s="259">
        <v>0</v>
      </c>
      <c r="Q383" s="259">
        <v>0</v>
      </c>
      <c r="R383" s="259">
        <v>0</v>
      </c>
      <c r="S383" s="259">
        <v>0</v>
      </c>
      <c r="T383" s="259">
        <v>0</v>
      </c>
      <c r="U383" s="258">
        <v>0</v>
      </c>
      <c r="V383" s="258">
        <v>0</v>
      </c>
    </row>
    <row r="384" spans="1:22">
      <c r="A384" s="253">
        <v>382</v>
      </c>
      <c r="B384" s="254" t="s">
        <v>1095</v>
      </c>
      <c r="C384" s="255" t="s">
        <v>1073</v>
      </c>
      <c r="D384" s="256" t="s">
        <v>1383</v>
      </c>
      <c r="E384" s="256" t="s">
        <v>1382</v>
      </c>
      <c r="F384" s="257">
        <v>2210709</v>
      </c>
      <c r="G384" s="255" t="s">
        <v>151</v>
      </c>
      <c r="H384" s="258">
        <v>156415</v>
      </c>
      <c r="I384" s="259"/>
      <c r="J384" s="259">
        <v>0</v>
      </c>
      <c r="K384" s="259">
        <v>0</v>
      </c>
      <c r="L384" s="259">
        <v>156415</v>
      </c>
      <c r="M384" s="259">
        <v>0</v>
      </c>
      <c r="N384" s="259">
        <v>0</v>
      </c>
      <c r="O384" s="259">
        <v>0</v>
      </c>
      <c r="P384" s="259">
        <v>0</v>
      </c>
      <c r="Q384" s="259">
        <v>0</v>
      </c>
      <c r="R384" s="259">
        <v>0</v>
      </c>
      <c r="S384" s="259">
        <v>0</v>
      </c>
      <c r="T384" s="259">
        <v>0</v>
      </c>
      <c r="U384" s="258">
        <v>0</v>
      </c>
      <c r="V384" s="258">
        <v>0</v>
      </c>
    </row>
    <row r="385" spans="1:22">
      <c r="A385" s="253">
        <v>383</v>
      </c>
      <c r="B385" s="254" t="s">
        <v>1095</v>
      </c>
      <c r="C385" s="255" t="s">
        <v>1068</v>
      </c>
      <c r="D385" s="256" t="s">
        <v>1383</v>
      </c>
      <c r="F385" s="257">
        <v>2210709</v>
      </c>
      <c r="G385" s="255" t="s">
        <v>151</v>
      </c>
      <c r="H385" s="258">
        <v>3585</v>
      </c>
      <c r="J385" s="259">
        <v>0</v>
      </c>
      <c r="K385" s="259">
        <v>0</v>
      </c>
      <c r="L385" s="259">
        <v>3585</v>
      </c>
      <c r="M385" s="259">
        <v>0</v>
      </c>
      <c r="N385" s="259">
        <v>0</v>
      </c>
      <c r="O385" s="259">
        <v>0</v>
      </c>
      <c r="P385" s="259">
        <v>0</v>
      </c>
      <c r="Q385" s="259">
        <v>0</v>
      </c>
      <c r="R385" s="259">
        <v>0</v>
      </c>
      <c r="S385" s="259">
        <v>0</v>
      </c>
      <c r="T385" s="259">
        <v>0</v>
      </c>
      <c r="U385" s="258">
        <v>0</v>
      </c>
      <c r="V385" s="258">
        <v>0</v>
      </c>
    </row>
    <row r="386" spans="1:22">
      <c r="A386" s="253">
        <v>384</v>
      </c>
      <c r="B386" s="254">
        <v>45779</v>
      </c>
      <c r="C386" s="255" t="s">
        <v>1073</v>
      </c>
      <c r="D386" s="256" t="s">
        <v>1384</v>
      </c>
      <c r="F386" s="257">
        <v>2210709</v>
      </c>
      <c r="G386" s="255" t="s">
        <v>151</v>
      </c>
      <c r="H386" s="258">
        <v>78285</v>
      </c>
      <c r="J386" s="259">
        <v>0</v>
      </c>
      <c r="K386" s="259">
        <v>0</v>
      </c>
      <c r="L386" s="259">
        <v>78285</v>
      </c>
      <c r="M386" s="259">
        <v>0</v>
      </c>
      <c r="N386" s="259">
        <v>0</v>
      </c>
      <c r="O386" s="259">
        <v>0</v>
      </c>
      <c r="P386" s="259">
        <v>0</v>
      </c>
      <c r="Q386" s="259">
        <v>0</v>
      </c>
      <c r="R386" s="259">
        <v>0</v>
      </c>
      <c r="S386" s="259">
        <v>0</v>
      </c>
      <c r="T386" s="259">
        <v>0</v>
      </c>
      <c r="U386" s="258">
        <v>0</v>
      </c>
      <c r="V386" s="258">
        <v>0</v>
      </c>
    </row>
    <row r="387" spans="1:22">
      <c r="A387" s="253">
        <v>385</v>
      </c>
      <c r="B387" s="254">
        <v>45779</v>
      </c>
      <c r="C387" s="255" t="s">
        <v>1068</v>
      </c>
      <c r="D387" s="256" t="s">
        <v>1384</v>
      </c>
      <c r="F387" s="257">
        <v>2210709</v>
      </c>
      <c r="G387" s="255" t="s">
        <v>151</v>
      </c>
      <c r="H387" s="258">
        <v>1215</v>
      </c>
      <c r="J387" s="259">
        <v>0</v>
      </c>
      <c r="K387" s="259">
        <v>0</v>
      </c>
      <c r="L387" s="259">
        <v>1215</v>
      </c>
      <c r="M387" s="259">
        <v>0</v>
      </c>
      <c r="N387" s="259">
        <v>0</v>
      </c>
      <c r="O387" s="259">
        <v>0</v>
      </c>
      <c r="P387" s="259">
        <v>0</v>
      </c>
      <c r="Q387" s="259">
        <v>0</v>
      </c>
      <c r="R387" s="259">
        <v>0</v>
      </c>
      <c r="S387" s="259">
        <v>0</v>
      </c>
      <c r="T387" s="259">
        <v>0</v>
      </c>
      <c r="U387" s="258">
        <v>0</v>
      </c>
      <c r="V387" s="258">
        <v>0</v>
      </c>
    </row>
    <row r="388" spans="1:22">
      <c r="A388" s="253">
        <v>386</v>
      </c>
      <c r="B388" s="254" t="s">
        <v>1119</v>
      </c>
      <c r="C388" s="255" t="s">
        <v>1073</v>
      </c>
      <c r="D388" s="256" t="s">
        <v>1385</v>
      </c>
      <c r="F388" s="257">
        <v>2210709</v>
      </c>
      <c r="G388" s="255" t="s">
        <v>151</v>
      </c>
      <c r="H388" s="258">
        <v>112520</v>
      </c>
      <c r="J388" s="259">
        <v>0</v>
      </c>
      <c r="K388" s="259">
        <v>0</v>
      </c>
      <c r="L388" s="259">
        <v>112520</v>
      </c>
      <c r="M388" s="259">
        <v>0</v>
      </c>
      <c r="N388" s="259">
        <v>0</v>
      </c>
      <c r="O388" s="259">
        <v>0</v>
      </c>
      <c r="P388" s="259">
        <v>0</v>
      </c>
      <c r="Q388" s="259">
        <v>0</v>
      </c>
      <c r="R388" s="259">
        <v>0</v>
      </c>
      <c r="S388" s="259">
        <v>0</v>
      </c>
      <c r="T388" s="259">
        <v>0</v>
      </c>
      <c r="U388" s="258">
        <v>0</v>
      </c>
      <c r="V388" s="258">
        <v>0</v>
      </c>
    </row>
    <row r="389" spans="1:22">
      <c r="A389" s="253">
        <v>387</v>
      </c>
      <c r="B389" s="254" t="s">
        <v>1119</v>
      </c>
      <c r="C389" s="255" t="s">
        <v>1068</v>
      </c>
      <c r="D389" s="256" t="s">
        <v>1385</v>
      </c>
      <c r="F389" s="257">
        <v>2210709</v>
      </c>
      <c r="G389" s="255" t="s">
        <v>151</v>
      </c>
      <c r="H389" s="258">
        <v>3480</v>
      </c>
      <c r="J389" s="259">
        <v>0</v>
      </c>
      <c r="K389" s="259">
        <v>0</v>
      </c>
      <c r="L389" s="259">
        <v>3480</v>
      </c>
      <c r="M389" s="259">
        <v>0</v>
      </c>
      <c r="N389" s="259">
        <v>0</v>
      </c>
      <c r="O389" s="259">
        <v>0</v>
      </c>
      <c r="P389" s="259">
        <v>0</v>
      </c>
      <c r="Q389" s="259">
        <v>0</v>
      </c>
      <c r="R389" s="259">
        <v>0</v>
      </c>
      <c r="S389" s="259">
        <v>0</v>
      </c>
      <c r="T389" s="259">
        <v>0</v>
      </c>
      <c r="U389" s="258">
        <v>0</v>
      </c>
      <c r="V389" s="258">
        <v>0</v>
      </c>
    </row>
    <row r="390" spans="1:22">
      <c r="A390" s="253">
        <v>388</v>
      </c>
      <c r="B390" s="254">
        <v>45779</v>
      </c>
      <c r="C390" s="255" t="s">
        <v>1073</v>
      </c>
      <c r="D390" s="256" t="s">
        <v>1386</v>
      </c>
      <c r="F390" s="257">
        <v>2210709</v>
      </c>
      <c r="G390" s="255" t="s">
        <v>151</v>
      </c>
      <c r="H390" s="258">
        <v>114140</v>
      </c>
      <c r="J390" s="259">
        <v>0</v>
      </c>
      <c r="K390" s="259">
        <v>0</v>
      </c>
      <c r="L390" s="259">
        <v>114140</v>
      </c>
      <c r="M390" s="259">
        <v>0</v>
      </c>
      <c r="N390" s="259">
        <v>0</v>
      </c>
      <c r="O390" s="259">
        <v>0</v>
      </c>
      <c r="P390" s="259">
        <v>0</v>
      </c>
      <c r="Q390" s="259">
        <v>0</v>
      </c>
      <c r="R390" s="259">
        <v>0</v>
      </c>
      <c r="S390" s="259">
        <v>0</v>
      </c>
      <c r="T390" s="259">
        <v>0</v>
      </c>
      <c r="U390" s="258">
        <v>0</v>
      </c>
      <c r="V390" s="258">
        <v>0</v>
      </c>
    </row>
    <row r="391" spans="1:22">
      <c r="A391" s="253">
        <v>389</v>
      </c>
      <c r="B391" s="254">
        <v>45779</v>
      </c>
      <c r="C391" s="255" t="s">
        <v>1068</v>
      </c>
      <c r="D391" s="256" t="s">
        <v>1386</v>
      </c>
      <c r="F391" s="257">
        <v>2210709</v>
      </c>
      <c r="G391" s="255" t="s">
        <v>151</v>
      </c>
      <c r="H391" s="258">
        <v>1860</v>
      </c>
      <c r="J391" s="259">
        <v>0</v>
      </c>
      <c r="K391" s="259">
        <v>0</v>
      </c>
      <c r="L391" s="259">
        <v>1860</v>
      </c>
      <c r="M391" s="259">
        <v>0</v>
      </c>
      <c r="N391" s="259">
        <v>0</v>
      </c>
      <c r="O391" s="259">
        <v>0</v>
      </c>
      <c r="P391" s="259">
        <v>0</v>
      </c>
      <c r="Q391" s="259">
        <v>0</v>
      </c>
      <c r="R391" s="259">
        <v>0</v>
      </c>
      <c r="S391" s="259">
        <v>0</v>
      </c>
      <c r="T391" s="259">
        <v>0</v>
      </c>
      <c r="U391" s="258">
        <v>0</v>
      </c>
      <c r="V391" s="258">
        <v>0</v>
      </c>
    </row>
    <row r="392" spans="1:22">
      <c r="A392" s="253">
        <v>390</v>
      </c>
      <c r="B392" s="254" t="s">
        <v>1144</v>
      </c>
      <c r="C392" s="255" t="s">
        <v>1073</v>
      </c>
      <c r="D392" s="256" t="s">
        <v>1387</v>
      </c>
      <c r="F392" s="257">
        <v>2210709</v>
      </c>
      <c r="G392" s="255" t="s">
        <v>151</v>
      </c>
      <c r="H392" s="258">
        <v>150350</v>
      </c>
      <c r="J392" s="259">
        <v>0</v>
      </c>
      <c r="K392" s="259">
        <v>0</v>
      </c>
      <c r="L392" s="259">
        <v>150350</v>
      </c>
      <c r="M392" s="259">
        <v>0</v>
      </c>
      <c r="N392" s="259">
        <v>0</v>
      </c>
      <c r="O392" s="259">
        <v>0</v>
      </c>
      <c r="P392" s="259">
        <v>0</v>
      </c>
      <c r="Q392" s="259">
        <v>0</v>
      </c>
      <c r="R392" s="259">
        <v>0</v>
      </c>
      <c r="S392" s="259">
        <v>0</v>
      </c>
      <c r="T392" s="259">
        <v>0</v>
      </c>
      <c r="U392" s="258">
        <v>0</v>
      </c>
      <c r="V392" s="258">
        <v>0</v>
      </c>
    </row>
    <row r="393" spans="1:22">
      <c r="A393" s="253">
        <v>391</v>
      </c>
      <c r="B393" s="254" t="s">
        <v>1144</v>
      </c>
      <c r="C393" s="255" t="s">
        <v>1068</v>
      </c>
      <c r="D393" s="256" t="s">
        <v>1387</v>
      </c>
      <c r="F393" s="257">
        <v>2210709</v>
      </c>
      <c r="G393" s="255" t="s">
        <v>151</v>
      </c>
      <c r="H393" s="258">
        <v>4650</v>
      </c>
      <c r="J393" s="259">
        <v>0</v>
      </c>
      <c r="K393" s="259">
        <v>0</v>
      </c>
      <c r="L393" s="259">
        <v>4650</v>
      </c>
      <c r="M393" s="259">
        <v>0</v>
      </c>
      <c r="N393" s="259">
        <v>0</v>
      </c>
      <c r="O393" s="259">
        <v>0</v>
      </c>
      <c r="P393" s="259">
        <v>0</v>
      </c>
      <c r="Q393" s="259">
        <v>0</v>
      </c>
      <c r="R393" s="259">
        <v>0</v>
      </c>
      <c r="S393" s="259">
        <v>0</v>
      </c>
      <c r="T393" s="259">
        <v>0</v>
      </c>
      <c r="U393" s="258">
        <v>0</v>
      </c>
      <c r="V393" s="258">
        <v>0</v>
      </c>
    </row>
    <row r="394" spans="1:22">
      <c r="A394" s="253">
        <v>392</v>
      </c>
      <c r="B394" s="254" t="s">
        <v>1180</v>
      </c>
      <c r="C394" s="255" t="s">
        <v>1073</v>
      </c>
      <c r="D394" s="256" t="s">
        <v>1388</v>
      </c>
      <c r="F394" s="257">
        <v>2210709</v>
      </c>
      <c r="G394" s="255" t="s">
        <v>151</v>
      </c>
      <c r="H394" s="258">
        <v>72750</v>
      </c>
      <c r="J394" s="259">
        <v>0</v>
      </c>
      <c r="K394" s="259">
        <v>0</v>
      </c>
      <c r="L394" s="259">
        <v>72750</v>
      </c>
      <c r="M394" s="259">
        <v>0</v>
      </c>
      <c r="N394" s="259">
        <v>0</v>
      </c>
      <c r="O394" s="259">
        <v>0</v>
      </c>
      <c r="P394" s="259">
        <v>0</v>
      </c>
      <c r="Q394" s="259">
        <v>0</v>
      </c>
      <c r="R394" s="259">
        <v>0</v>
      </c>
      <c r="S394" s="259">
        <v>0</v>
      </c>
      <c r="T394" s="259">
        <v>0</v>
      </c>
      <c r="U394" s="258">
        <v>0</v>
      </c>
      <c r="V394" s="258">
        <v>0</v>
      </c>
    </row>
    <row r="395" spans="1:22">
      <c r="A395" s="253">
        <v>393</v>
      </c>
      <c r="B395" s="254" t="s">
        <v>1180</v>
      </c>
      <c r="C395" s="255" t="s">
        <v>1068</v>
      </c>
      <c r="D395" s="256" t="s">
        <v>1388</v>
      </c>
      <c r="F395" s="257">
        <v>2210709</v>
      </c>
      <c r="G395" s="255" t="s">
        <v>151</v>
      </c>
      <c r="H395" s="258">
        <v>2250</v>
      </c>
      <c r="J395" s="259">
        <v>0</v>
      </c>
      <c r="K395" s="259">
        <v>0</v>
      </c>
      <c r="L395" s="259">
        <v>2250</v>
      </c>
      <c r="M395" s="259">
        <v>0</v>
      </c>
      <c r="N395" s="259">
        <v>0</v>
      </c>
      <c r="O395" s="259">
        <v>0</v>
      </c>
      <c r="P395" s="259">
        <v>0</v>
      </c>
      <c r="Q395" s="259">
        <v>0</v>
      </c>
      <c r="R395" s="259">
        <v>0</v>
      </c>
      <c r="S395" s="259">
        <v>0</v>
      </c>
      <c r="T395" s="259">
        <v>0</v>
      </c>
      <c r="U395" s="258">
        <v>0</v>
      </c>
      <c r="V395" s="258">
        <v>0</v>
      </c>
    </row>
    <row r="396" spans="1:22">
      <c r="A396" s="253">
        <v>394</v>
      </c>
      <c r="B396" s="254" t="s">
        <v>1180</v>
      </c>
      <c r="C396" s="255" t="s">
        <v>1073</v>
      </c>
      <c r="D396" s="256" t="s">
        <v>1389</v>
      </c>
      <c r="F396" s="257">
        <v>2210709</v>
      </c>
      <c r="G396" s="255" t="s">
        <v>151</v>
      </c>
      <c r="H396" s="258">
        <v>75660</v>
      </c>
      <c r="J396" s="259">
        <v>0</v>
      </c>
      <c r="K396" s="259">
        <v>0</v>
      </c>
      <c r="L396" s="259">
        <v>75660</v>
      </c>
      <c r="M396" s="259">
        <v>0</v>
      </c>
      <c r="N396" s="259">
        <v>0</v>
      </c>
      <c r="O396" s="259">
        <v>0</v>
      </c>
      <c r="P396" s="259">
        <v>0</v>
      </c>
      <c r="Q396" s="259">
        <v>0</v>
      </c>
      <c r="R396" s="259">
        <v>0</v>
      </c>
      <c r="S396" s="259">
        <v>0</v>
      </c>
      <c r="T396" s="259">
        <v>0</v>
      </c>
      <c r="U396" s="258">
        <v>0</v>
      </c>
      <c r="V396" s="258">
        <v>0</v>
      </c>
    </row>
    <row r="397" spans="1:22">
      <c r="A397" s="253">
        <v>395</v>
      </c>
      <c r="B397" s="254" t="s">
        <v>1180</v>
      </c>
      <c r="C397" s="255" t="s">
        <v>1068</v>
      </c>
      <c r="D397" s="256" t="s">
        <v>1389</v>
      </c>
      <c r="F397" s="257">
        <v>2210709</v>
      </c>
      <c r="G397" s="255" t="s">
        <v>151</v>
      </c>
      <c r="H397" s="258">
        <v>2340</v>
      </c>
      <c r="J397" s="259">
        <v>0</v>
      </c>
      <c r="K397" s="259">
        <v>0</v>
      </c>
      <c r="L397" s="259">
        <v>2340</v>
      </c>
      <c r="M397" s="259">
        <v>0</v>
      </c>
      <c r="N397" s="259">
        <v>0</v>
      </c>
      <c r="O397" s="259">
        <v>0</v>
      </c>
      <c r="P397" s="259">
        <v>0</v>
      </c>
      <c r="Q397" s="259">
        <v>0</v>
      </c>
      <c r="R397" s="259">
        <v>0</v>
      </c>
      <c r="S397" s="259">
        <v>0</v>
      </c>
      <c r="T397" s="259">
        <v>0</v>
      </c>
      <c r="U397" s="258">
        <v>0</v>
      </c>
      <c r="V397" s="258">
        <v>0</v>
      </c>
    </row>
    <row r="398" spans="1:22">
      <c r="A398" s="253">
        <v>396</v>
      </c>
      <c r="B398" s="254">
        <v>45771</v>
      </c>
      <c r="C398" s="255" t="s">
        <v>1073</v>
      </c>
      <c r="D398" s="256" t="s">
        <v>1390</v>
      </c>
      <c r="F398" s="257">
        <v>2210709</v>
      </c>
      <c r="G398" s="255" t="s">
        <v>151</v>
      </c>
      <c r="H398" s="258">
        <v>126100</v>
      </c>
      <c r="J398" s="259">
        <v>0</v>
      </c>
      <c r="K398" s="259">
        <v>0</v>
      </c>
      <c r="L398" s="259">
        <v>126100</v>
      </c>
      <c r="M398" s="259">
        <v>0</v>
      </c>
      <c r="N398" s="259">
        <v>0</v>
      </c>
      <c r="O398" s="259">
        <v>0</v>
      </c>
      <c r="P398" s="259">
        <v>0</v>
      </c>
      <c r="Q398" s="259">
        <v>0</v>
      </c>
      <c r="R398" s="259">
        <v>0</v>
      </c>
      <c r="S398" s="259">
        <v>0</v>
      </c>
      <c r="T398" s="259">
        <v>0</v>
      </c>
      <c r="U398" s="258">
        <v>0</v>
      </c>
      <c r="V398" s="258">
        <v>0</v>
      </c>
    </row>
    <row r="399" spans="1:22">
      <c r="A399" s="253">
        <v>397</v>
      </c>
      <c r="B399" s="254">
        <v>45771</v>
      </c>
      <c r="C399" s="255" t="s">
        <v>1068</v>
      </c>
      <c r="D399" s="256" t="s">
        <v>1390</v>
      </c>
      <c r="F399" s="257">
        <v>2210709</v>
      </c>
      <c r="G399" s="255" t="s">
        <v>151</v>
      </c>
      <c r="H399" s="258">
        <v>3900</v>
      </c>
      <c r="J399" s="259">
        <v>0</v>
      </c>
      <c r="K399" s="259">
        <v>0</v>
      </c>
      <c r="L399" s="259">
        <v>3900</v>
      </c>
      <c r="M399" s="259">
        <v>0</v>
      </c>
      <c r="N399" s="259">
        <v>0</v>
      </c>
      <c r="O399" s="259">
        <v>0</v>
      </c>
      <c r="P399" s="259">
        <v>0</v>
      </c>
      <c r="Q399" s="259">
        <v>0</v>
      </c>
      <c r="R399" s="259">
        <v>0</v>
      </c>
      <c r="S399" s="259">
        <v>0</v>
      </c>
      <c r="T399" s="259">
        <v>0</v>
      </c>
      <c r="U399" s="258">
        <v>0</v>
      </c>
      <c r="V399" s="258">
        <v>0</v>
      </c>
    </row>
    <row r="400" spans="1:22">
      <c r="A400" s="253">
        <v>398</v>
      </c>
      <c r="B400" s="254">
        <v>45750</v>
      </c>
      <c r="C400" s="255" t="s">
        <v>1073</v>
      </c>
      <c r="D400" s="256" t="s">
        <v>1391</v>
      </c>
      <c r="F400" s="257">
        <v>2210709</v>
      </c>
      <c r="G400" s="255" t="s">
        <v>151</v>
      </c>
      <c r="H400" s="258">
        <v>106700</v>
      </c>
      <c r="J400" s="259">
        <v>0</v>
      </c>
      <c r="K400" s="259">
        <v>0</v>
      </c>
      <c r="L400" s="259">
        <v>106700</v>
      </c>
      <c r="M400" s="259">
        <v>0</v>
      </c>
      <c r="N400" s="259">
        <v>0</v>
      </c>
      <c r="O400" s="259">
        <v>0</v>
      </c>
      <c r="P400" s="259">
        <v>0</v>
      </c>
      <c r="Q400" s="259">
        <v>0</v>
      </c>
      <c r="R400" s="259">
        <v>0</v>
      </c>
      <c r="S400" s="259">
        <v>0</v>
      </c>
      <c r="T400" s="259">
        <v>0</v>
      </c>
      <c r="U400" s="258">
        <v>0</v>
      </c>
      <c r="V400" s="258">
        <v>0</v>
      </c>
    </row>
    <row r="401" spans="1:22">
      <c r="A401" s="253">
        <v>399</v>
      </c>
      <c r="B401" s="254">
        <v>45750</v>
      </c>
      <c r="C401" s="255" t="s">
        <v>1068</v>
      </c>
      <c r="D401" s="256" t="s">
        <v>1391</v>
      </c>
      <c r="F401" s="257">
        <v>2210709</v>
      </c>
      <c r="G401" s="255" t="s">
        <v>151</v>
      </c>
      <c r="H401" s="258">
        <v>3300</v>
      </c>
      <c r="J401" s="259">
        <v>0</v>
      </c>
      <c r="K401" s="259">
        <v>0</v>
      </c>
      <c r="L401" s="259">
        <v>3300</v>
      </c>
      <c r="M401" s="259">
        <v>0</v>
      </c>
      <c r="N401" s="259">
        <v>0</v>
      </c>
      <c r="O401" s="259">
        <v>0</v>
      </c>
      <c r="P401" s="259">
        <v>0</v>
      </c>
      <c r="Q401" s="259">
        <v>0</v>
      </c>
      <c r="R401" s="259">
        <v>0</v>
      </c>
      <c r="S401" s="259">
        <v>0</v>
      </c>
      <c r="T401" s="259">
        <v>0</v>
      </c>
      <c r="U401" s="258">
        <v>0</v>
      </c>
      <c r="V401" s="258">
        <v>0</v>
      </c>
    </row>
    <row r="402" spans="1:22">
      <c r="A402" s="253">
        <v>400</v>
      </c>
      <c r="B402" s="254" t="s">
        <v>1356</v>
      </c>
      <c r="C402" s="255" t="s">
        <v>1073</v>
      </c>
      <c r="D402" s="256" t="s">
        <v>1392</v>
      </c>
      <c r="F402" s="257">
        <v>2210709</v>
      </c>
      <c r="G402" s="255" t="s">
        <v>151</v>
      </c>
      <c r="H402" s="258">
        <v>110580</v>
      </c>
      <c r="J402" s="259">
        <v>0</v>
      </c>
      <c r="K402" s="259">
        <v>0</v>
      </c>
      <c r="L402" s="259">
        <v>110580</v>
      </c>
      <c r="M402" s="259">
        <v>0</v>
      </c>
      <c r="N402" s="259">
        <v>0</v>
      </c>
      <c r="O402" s="259">
        <v>0</v>
      </c>
      <c r="P402" s="259">
        <v>0</v>
      </c>
      <c r="Q402" s="259">
        <v>0</v>
      </c>
      <c r="R402" s="259">
        <v>0</v>
      </c>
      <c r="S402" s="259">
        <v>0</v>
      </c>
      <c r="T402" s="259">
        <v>0</v>
      </c>
      <c r="U402" s="258">
        <v>0</v>
      </c>
      <c r="V402" s="258">
        <v>0</v>
      </c>
    </row>
    <row r="403" spans="1:22">
      <c r="A403" s="253">
        <v>401</v>
      </c>
      <c r="B403" s="254" t="s">
        <v>1356</v>
      </c>
      <c r="C403" s="255" t="s">
        <v>1068</v>
      </c>
      <c r="D403" s="256" t="s">
        <v>1392</v>
      </c>
      <c r="F403" s="257">
        <v>2210709</v>
      </c>
      <c r="G403" s="255" t="s">
        <v>151</v>
      </c>
      <c r="H403" s="258">
        <v>3420</v>
      </c>
      <c r="I403" s="259"/>
      <c r="J403" s="259">
        <v>0</v>
      </c>
      <c r="K403" s="259">
        <v>0</v>
      </c>
      <c r="L403" s="259">
        <v>3420</v>
      </c>
      <c r="M403" s="259">
        <v>0</v>
      </c>
      <c r="N403" s="259">
        <v>0</v>
      </c>
      <c r="O403" s="259">
        <v>0</v>
      </c>
      <c r="P403" s="259">
        <v>0</v>
      </c>
      <c r="Q403" s="259">
        <v>0</v>
      </c>
      <c r="R403" s="259">
        <v>0</v>
      </c>
      <c r="S403" s="259">
        <v>0</v>
      </c>
      <c r="T403" s="259">
        <v>0</v>
      </c>
      <c r="U403" s="258">
        <v>0</v>
      </c>
      <c r="V403" s="258">
        <v>0</v>
      </c>
    </row>
    <row r="404" spans="1:22">
      <c r="A404" s="253">
        <v>402</v>
      </c>
      <c r="B404" s="254" t="s">
        <v>1356</v>
      </c>
      <c r="C404" s="255" t="s">
        <v>1073</v>
      </c>
      <c r="D404" s="256" t="s">
        <v>1393</v>
      </c>
      <c r="F404" s="257">
        <v>2210709</v>
      </c>
      <c r="G404" s="255" t="s">
        <v>151</v>
      </c>
      <c r="H404" s="258">
        <v>121638</v>
      </c>
      <c r="I404" s="259"/>
      <c r="J404" s="259">
        <v>0</v>
      </c>
      <c r="K404" s="259">
        <v>0</v>
      </c>
      <c r="L404" s="259">
        <v>121638</v>
      </c>
      <c r="M404" s="259">
        <v>0</v>
      </c>
      <c r="N404" s="259">
        <v>0</v>
      </c>
      <c r="O404" s="259">
        <v>0</v>
      </c>
      <c r="P404" s="259">
        <v>0</v>
      </c>
      <c r="Q404" s="259">
        <v>0</v>
      </c>
      <c r="R404" s="259">
        <v>0</v>
      </c>
      <c r="S404" s="259">
        <v>0</v>
      </c>
      <c r="T404" s="259">
        <v>0</v>
      </c>
      <c r="U404" s="258">
        <v>0</v>
      </c>
      <c r="V404" s="258">
        <v>0</v>
      </c>
    </row>
    <row r="405" spans="1:22">
      <c r="A405" s="253">
        <v>403</v>
      </c>
      <c r="B405" s="254" t="s">
        <v>1356</v>
      </c>
      <c r="C405" s="255" t="s">
        <v>1068</v>
      </c>
      <c r="D405" s="256" t="s">
        <v>1393</v>
      </c>
      <c r="F405" s="257">
        <v>2210709</v>
      </c>
      <c r="G405" s="255" t="s">
        <v>151</v>
      </c>
      <c r="H405" s="258">
        <v>3762</v>
      </c>
      <c r="J405" s="259">
        <v>0</v>
      </c>
      <c r="K405" s="259">
        <v>0</v>
      </c>
      <c r="L405" s="259">
        <v>3762</v>
      </c>
      <c r="M405" s="259">
        <v>0</v>
      </c>
      <c r="N405" s="259">
        <v>0</v>
      </c>
      <c r="O405" s="259">
        <v>0</v>
      </c>
      <c r="P405" s="259">
        <v>0</v>
      </c>
      <c r="Q405" s="259">
        <v>0</v>
      </c>
      <c r="R405" s="259">
        <v>0</v>
      </c>
      <c r="S405" s="259">
        <v>0</v>
      </c>
      <c r="T405" s="259">
        <v>0</v>
      </c>
      <c r="U405" s="258">
        <v>0</v>
      </c>
      <c r="V405" s="258">
        <v>0</v>
      </c>
    </row>
    <row r="406" spans="1:24">
      <c r="A406" s="253">
        <v>404</v>
      </c>
      <c r="B406" s="254" t="s">
        <v>1096</v>
      </c>
      <c r="C406" s="255" t="s">
        <v>1394</v>
      </c>
      <c r="D406" s="256" t="s">
        <v>1395</v>
      </c>
      <c r="F406" s="257">
        <v>3111354</v>
      </c>
      <c r="G406" s="255" t="s">
        <v>218</v>
      </c>
      <c r="H406" s="258">
        <v>380504.08</v>
      </c>
      <c r="J406" s="259">
        <v>0</v>
      </c>
      <c r="K406" s="259">
        <v>0</v>
      </c>
      <c r="L406" s="259">
        <v>380504.08</v>
      </c>
      <c r="M406" s="259">
        <v>0</v>
      </c>
      <c r="N406" s="259">
        <v>0</v>
      </c>
      <c r="O406" s="259">
        <v>0</v>
      </c>
      <c r="P406" s="259">
        <v>0</v>
      </c>
      <c r="Q406" s="259">
        <v>0</v>
      </c>
      <c r="R406" s="259">
        <v>0</v>
      </c>
      <c r="S406" s="259">
        <v>0</v>
      </c>
      <c r="T406" s="259">
        <v>0</v>
      </c>
      <c r="U406" s="258">
        <v>0</v>
      </c>
      <c r="V406" s="258">
        <v>0</v>
      </c>
      <c r="X406" s="275"/>
    </row>
    <row r="407" spans="1:24">
      <c r="A407" s="253">
        <v>405</v>
      </c>
      <c r="B407" s="254" t="s">
        <v>1096</v>
      </c>
      <c r="C407" s="255" t="s">
        <v>1068</v>
      </c>
      <c r="D407" s="256" t="s">
        <v>1395</v>
      </c>
      <c r="F407" s="257">
        <v>3111354</v>
      </c>
      <c r="G407" s="255" t="s">
        <v>218</v>
      </c>
      <c r="H407" s="258">
        <v>20026.53</v>
      </c>
      <c r="J407" s="259">
        <v>0</v>
      </c>
      <c r="K407" s="259">
        <v>0</v>
      </c>
      <c r="L407" s="259">
        <v>20026.53</v>
      </c>
      <c r="M407" s="259">
        <v>0</v>
      </c>
      <c r="N407" s="259">
        <v>0</v>
      </c>
      <c r="O407" s="259">
        <v>0</v>
      </c>
      <c r="P407" s="259">
        <v>0</v>
      </c>
      <c r="Q407" s="259">
        <v>0</v>
      </c>
      <c r="R407" s="259">
        <v>0</v>
      </c>
      <c r="S407" s="259">
        <v>0</v>
      </c>
      <c r="T407" s="259">
        <v>0</v>
      </c>
      <c r="U407" s="258">
        <v>0</v>
      </c>
      <c r="V407" s="258">
        <v>0</v>
      </c>
      <c r="X407" s="275"/>
    </row>
    <row r="408" spans="1:22">
      <c r="A408" s="253">
        <v>406</v>
      </c>
      <c r="B408" s="254">
        <v>45755</v>
      </c>
      <c r="C408" s="255" t="s">
        <v>1394</v>
      </c>
      <c r="D408" s="256" t="s">
        <v>1396</v>
      </c>
      <c r="F408" s="257">
        <v>3111354</v>
      </c>
      <c r="G408" s="255" t="s">
        <v>218</v>
      </c>
      <c r="H408" s="258">
        <v>157899.7</v>
      </c>
      <c r="J408" s="259">
        <v>0</v>
      </c>
      <c r="K408" s="259">
        <v>0</v>
      </c>
      <c r="L408" s="259">
        <v>157899.7</v>
      </c>
      <c r="M408" s="259">
        <v>0</v>
      </c>
      <c r="N408" s="259">
        <v>0</v>
      </c>
      <c r="O408" s="259">
        <v>0</v>
      </c>
      <c r="P408" s="259">
        <v>0</v>
      </c>
      <c r="Q408" s="259">
        <v>0</v>
      </c>
      <c r="R408" s="259">
        <v>0</v>
      </c>
      <c r="S408" s="259">
        <v>0</v>
      </c>
      <c r="T408" s="259">
        <v>0</v>
      </c>
      <c r="U408" s="258">
        <v>0</v>
      </c>
      <c r="V408" s="258">
        <v>0</v>
      </c>
    </row>
    <row r="409" spans="1:22">
      <c r="A409" s="253">
        <v>407</v>
      </c>
      <c r="B409" s="254">
        <v>45755</v>
      </c>
      <c r="C409" s="255" t="s">
        <v>1068</v>
      </c>
      <c r="D409" s="256" t="s">
        <v>1396</v>
      </c>
      <c r="F409" s="257">
        <v>3111354</v>
      </c>
      <c r="G409" s="255" t="s">
        <v>218</v>
      </c>
      <c r="H409" s="258">
        <v>8310.51</v>
      </c>
      <c r="J409" s="259">
        <v>0</v>
      </c>
      <c r="K409" s="259">
        <v>0</v>
      </c>
      <c r="L409" s="259">
        <v>8310.51</v>
      </c>
      <c r="M409" s="259">
        <v>0</v>
      </c>
      <c r="N409" s="259">
        <v>0</v>
      </c>
      <c r="O409" s="259">
        <v>0</v>
      </c>
      <c r="P409" s="259">
        <v>0</v>
      </c>
      <c r="Q409" s="259">
        <v>0</v>
      </c>
      <c r="R409" s="259">
        <v>0</v>
      </c>
      <c r="S409" s="259">
        <v>0</v>
      </c>
      <c r="T409" s="259">
        <v>0</v>
      </c>
      <c r="U409" s="258">
        <v>0</v>
      </c>
      <c r="V409" s="258">
        <v>0</v>
      </c>
    </row>
    <row r="410" spans="1:22">
      <c r="A410" s="253">
        <v>408</v>
      </c>
      <c r="B410" s="254">
        <v>45763</v>
      </c>
      <c r="C410" s="255" t="s">
        <v>1397</v>
      </c>
      <c r="D410" s="256" t="s">
        <v>1398</v>
      </c>
      <c r="F410" s="257">
        <v>3111361</v>
      </c>
      <c r="G410" s="255" t="s">
        <v>227</v>
      </c>
      <c r="H410" s="258">
        <v>456387.12</v>
      </c>
      <c r="J410" s="259">
        <v>0</v>
      </c>
      <c r="K410" s="259">
        <v>0</v>
      </c>
      <c r="L410" s="259">
        <v>456387.12</v>
      </c>
      <c r="M410" s="259">
        <v>0</v>
      </c>
      <c r="N410" s="259">
        <v>0</v>
      </c>
      <c r="O410" s="259">
        <v>0</v>
      </c>
      <c r="P410" s="259">
        <v>0</v>
      </c>
      <c r="Q410" s="259">
        <v>0</v>
      </c>
      <c r="R410" s="259">
        <v>0</v>
      </c>
      <c r="S410" s="259">
        <v>0</v>
      </c>
      <c r="T410" s="259">
        <v>0</v>
      </c>
      <c r="U410" s="258">
        <v>0</v>
      </c>
      <c r="V410" s="258">
        <v>0</v>
      </c>
    </row>
    <row r="411" spans="1:22">
      <c r="A411" s="253">
        <v>409</v>
      </c>
      <c r="B411" s="254">
        <v>45763</v>
      </c>
      <c r="C411" s="255" t="s">
        <v>1068</v>
      </c>
      <c r="D411" s="256" t="s">
        <v>1398</v>
      </c>
      <c r="F411" s="257">
        <v>3111361</v>
      </c>
      <c r="G411" s="255" t="s">
        <v>227</v>
      </c>
      <c r="H411" s="258">
        <v>24020.38</v>
      </c>
      <c r="J411" s="259">
        <v>0</v>
      </c>
      <c r="K411" s="259">
        <v>0</v>
      </c>
      <c r="L411" s="259">
        <v>24020.38</v>
      </c>
      <c r="M411" s="259">
        <v>0</v>
      </c>
      <c r="N411" s="259">
        <v>0</v>
      </c>
      <c r="O411" s="259">
        <v>0</v>
      </c>
      <c r="P411" s="259">
        <v>0</v>
      </c>
      <c r="Q411" s="259">
        <v>0</v>
      </c>
      <c r="R411" s="259">
        <v>0</v>
      </c>
      <c r="S411" s="259">
        <v>0</v>
      </c>
      <c r="T411" s="259">
        <v>0</v>
      </c>
      <c r="U411" s="258">
        <v>0</v>
      </c>
      <c r="V411" s="258">
        <v>0</v>
      </c>
    </row>
    <row r="412" spans="1:22">
      <c r="A412" s="253">
        <v>410</v>
      </c>
      <c r="B412" s="254">
        <v>45763</v>
      </c>
      <c r="C412" s="255" t="s">
        <v>1397</v>
      </c>
      <c r="D412" s="256" t="s">
        <v>1399</v>
      </c>
      <c r="F412" s="257">
        <v>3111361</v>
      </c>
      <c r="G412" s="255" t="s">
        <v>227</v>
      </c>
      <c r="H412" s="258">
        <v>705278.1</v>
      </c>
      <c r="J412" s="259">
        <v>0</v>
      </c>
      <c r="K412" s="259">
        <v>0</v>
      </c>
      <c r="L412" s="259">
        <v>705278.1</v>
      </c>
      <c r="M412" s="259">
        <v>0</v>
      </c>
      <c r="N412" s="259">
        <v>0</v>
      </c>
      <c r="O412" s="259">
        <v>0</v>
      </c>
      <c r="P412" s="259">
        <v>0</v>
      </c>
      <c r="Q412" s="259">
        <v>0</v>
      </c>
      <c r="R412" s="259">
        <v>0</v>
      </c>
      <c r="S412" s="259">
        <v>0</v>
      </c>
      <c r="T412" s="259">
        <v>0</v>
      </c>
      <c r="U412" s="258">
        <v>0</v>
      </c>
      <c r="V412" s="258">
        <v>0</v>
      </c>
    </row>
    <row r="413" spans="1:22">
      <c r="A413" s="253">
        <v>411</v>
      </c>
      <c r="B413" s="254">
        <v>45763</v>
      </c>
      <c r="C413" s="255" t="s">
        <v>1068</v>
      </c>
      <c r="D413" s="256" t="s">
        <v>1399</v>
      </c>
      <c r="F413" s="257">
        <v>3111361</v>
      </c>
      <c r="G413" s="255" t="s">
        <v>227</v>
      </c>
      <c r="H413" s="258">
        <v>37119.9</v>
      </c>
      <c r="J413" s="259">
        <v>0</v>
      </c>
      <c r="K413" s="259">
        <v>0</v>
      </c>
      <c r="L413" s="259">
        <v>37119.9</v>
      </c>
      <c r="M413" s="259">
        <v>0</v>
      </c>
      <c r="N413" s="259">
        <v>0</v>
      </c>
      <c r="O413" s="259">
        <v>0</v>
      </c>
      <c r="P413" s="259">
        <v>0</v>
      </c>
      <c r="Q413" s="259">
        <v>0</v>
      </c>
      <c r="R413" s="259">
        <v>0</v>
      </c>
      <c r="S413" s="259">
        <v>0</v>
      </c>
      <c r="T413" s="259">
        <v>0</v>
      </c>
      <c r="U413" s="258">
        <v>0</v>
      </c>
      <c r="V413" s="258">
        <v>0</v>
      </c>
    </row>
    <row r="414" spans="1:22">
      <c r="A414" s="253">
        <v>412</v>
      </c>
      <c r="B414" s="254" t="s">
        <v>1400</v>
      </c>
      <c r="C414" s="255" t="s">
        <v>1397</v>
      </c>
      <c r="D414" s="256" t="s">
        <v>1401</v>
      </c>
      <c r="F414" s="257">
        <v>3111361</v>
      </c>
      <c r="G414" s="255" t="s">
        <v>227</v>
      </c>
      <c r="H414" s="258">
        <v>634021.92</v>
      </c>
      <c r="J414" s="259">
        <v>0</v>
      </c>
      <c r="K414" s="259">
        <v>0</v>
      </c>
      <c r="L414" s="259">
        <v>634021.92</v>
      </c>
      <c r="M414" s="259">
        <v>0</v>
      </c>
      <c r="N414" s="259">
        <v>0</v>
      </c>
      <c r="O414" s="259">
        <v>0</v>
      </c>
      <c r="P414" s="259">
        <v>0</v>
      </c>
      <c r="Q414" s="259">
        <v>0</v>
      </c>
      <c r="R414" s="259">
        <v>0</v>
      </c>
      <c r="S414" s="259">
        <v>0</v>
      </c>
      <c r="T414" s="259">
        <v>0</v>
      </c>
      <c r="U414" s="258">
        <v>0</v>
      </c>
      <c r="V414" s="258">
        <v>0</v>
      </c>
    </row>
    <row r="415" spans="1:22">
      <c r="A415" s="253">
        <v>413</v>
      </c>
      <c r="B415" s="254" t="s">
        <v>1400</v>
      </c>
      <c r="C415" s="255" t="s">
        <v>1068</v>
      </c>
      <c r="D415" s="256" t="s">
        <v>1401</v>
      </c>
      <c r="F415" s="257">
        <v>3111361</v>
      </c>
      <c r="G415" s="255" t="s">
        <v>227</v>
      </c>
      <c r="H415" s="258">
        <v>33369.58</v>
      </c>
      <c r="J415" s="259">
        <v>0</v>
      </c>
      <c r="K415" s="259">
        <v>0</v>
      </c>
      <c r="L415" s="259">
        <v>33369.58</v>
      </c>
      <c r="M415" s="259">
        <v>0</v>
      </c>
      <c r="N415" s="259">
        <v>0</v>
      </c>
      <c r="O415" s="259">
        <v>0</v>
      </c>
      <c r="P415" s="259">
        <v>0</v>
      </c>
      <c r="Q415" s="259">
        <v>0</v>
      </c>
      <c r="R415" s="259">
        <v>0</v>
      </c>
      <c r="S415" s="259">
        <v>0</v>
      </c>
      <c r="T415" s="259">
        <v>0</v>
      </c>
      <c r="U415" s="258">
        <v>0</v>
      </c>
      <c r="V415" s="258">
        <v>0</v>
      </c>
    </row>
    <row r="416" spans="1:22">
      <c r="A416" s="253">
        <v>414</v>
      </c>
      <c r="B416" s="254" t="s">
        <v>1402</v>
      </c>
      <c r="C416" s="255" t="s">
        <v>1403</v>
      </c>
      <c r="D416" s="256" t="s">
        <v>1404</v>
      </c>
      <c r="E416" s="256" t="s">
        <v>1382</v>
      </c>
      <c r="F416" s="257">
        <v>3111361</v>
      </c>
      <c r="G416" s="255" t="s">
        <v>227</v>
      </c>
      <c r="H416" s="258">
        <v>4431202.5</v>
      </c>
      <c r="J416" s="259">
        <v>0</v>
      </c>
      <c r="K416" s="259">
        <v>0</v>
      </c>
      <c r="L416" s="259">
        <v>4431202.5</v>
      </c>
      <c r="M416" s="259">
        <v>0</v>
      </c>
      <c r="N416" s="259">
        <v>0</v>
      </c>
      <c r="O416" s="259">
        <v>0</v>
      </c>
      <c r="P416" s="259">
        <v>0</v>
      </c>
      <c r="Q416" s="259">
        <v>0</v>
      </c>
      <c r="R416" s="259">
        <v>0</v>
      </c>
      <c r="S416" s="259">
        <v>0</v>
      </c>
      <c r="T416" s="259">
        <v>0</v>
      </c>
      <c r="U416" s="258">
        <v>0</v>
      </c>
      <c r="V416" s="258">
        <v>0</v>
      </c>
    </row>
    <row r="417" spans="1:22">
      <c r="A417" s="253">
        <v>415</v>
      </c>
      <c r="B417" s="254">
        <v>45755</v>
      </c>
      <c r="C417" s="255" t="s">
        <v>1394</v>
      </c>
      <c r="D417" s="256" t="s">
        <v>1405</v>
      </c>
      <c r="F417" s="257">
        <v>3111363</v>
      </c>
      <c r="G417" s="255" t="s">
        <v>228</v>
      </c>
      <c r="H417" s="258">
        <v>321506.57</v>
      </c>
      <c r="J417" s="259">
        <v>0</v>
      </c>
      <c r="K417" s="259">
        <v>0</v>
      </c>
      <c r="L417" s="259">
        <v>321506.57</v>
      </c>
      <c r="M417" s="259">
        <v>0</v>
      </c>
      <c r="N417" s="259">
        <v>0</v>
      </c>
      <c r="O417" s="259">
        <v>0</v>
      </c>
      <c r="P417" s="259">
        <v>0</v>
      </c>
      <c r="Q417" s="259">
        <v>0</v>
      </c>
      <c r="R417" s="259">
        <v>0</v>
      </c>
      <c r="S417" s="259">
        <v>0</v>
      </c>
      <c r="T417" s="259">
        <v>0</v>
      </c>
      <c r="U417" s="258">
        <v>0</v>
      </c>
      <c r="V417" s="258">
        <v>0</v>
      </c>
    </row>
    <row r="418" spans="1:22">
      <c r="A418" s="253">
        <v>416</v>
      </c>
      <c r="B418" s="254">
        <v>45755</v>
      </c>
      <c r="C418" s="255" t="s">
        <v>1068</v>
      </c>
      <c r="F418" s="257">
        <v>3111363</v>
      </c>
      <c r="G418" s="255" t="s">
        <v>228</v>
      </c>
      <c r="H418" s="258">
        <v>16921.4</v>
      </c>
      <c r="J418" s="259">
        <v>0</v>
      </c>
      <c r="K418" s="259">
        <v>0</v>
      </c>
      <c r="L418" s="259">
        <v>16921.4</v>
      </c>
      <c r="M418" s="259">
        <v>0</v>
      </c>
      <c r="N418" s="259">
        <v>0</v>
      </c>
      <c r="O418" s="259">
        <v>0</v>
      </c>
      <c r="P418" s="259">
        <v>0</v>
      </c>
      <c r="Q418" s="259">
        <v>0</v>
      </c>
      <c r="R418" s="259">
        <v>0</v>
      </c>
      <c r="S418" s="259">
        <v>0</v>
      </c>
      <c r="T418" s="259">
        <v>0</v>
      </c>
      <c r="U418" s="258">
        <v>0</v>
      </c>
      <c r="V418" s="258">
        <v>0</v>
      </c>
    </row>
    <row r="419" spans="1:22">
      <c r="A419" s="253">
        <v>417</v>
      </c>
      <c r="B419" s="254">
        <v>45755</v>
      </c>
      <c r="C419" s="255" t="s">
        <v>1397</v>
      </c>
      <c r="D419" s="256" t="s">
        <v>1406</v>
      </c>
      <c r="F419" s="257">
        <v>3111363</v>
      </c>
      <c r="G419" s="255" t="s">
        <v>228</v>
      </c>
      <c r="H419" s="258">
        <v>668585.77</v>
      </c>
      <c r="J419" s="259">
        <v>0</v>
      </c>
      <c r="K419" s="259">
        <v>0</v>
      </c>
      <c r="L419" s="259">
        <v>668585.77</v>
      </c>
      <c r="M419" s="259">
        <v>0</v>
      </c>
      <c r="N419" s="259">
        <v>0</v>
      </c>
      <c r="O419" s="259">
        <v>0</v>
      </c>
      <c r="P419" s="259">
        <v>0</v>
      </c>
      <c r="Q419" s="259">
        <v>0</v>
      </c>
      <c r="R419" s="259">
        <v>0</v>
      </c>
      <c r="S419" s="259">
        <v>0</v>
      </c>
      <c r="T419" s="259">
        <v>0</v>
      </c>
      <c r="U419" s="258">
        <v>0</v>
      </c>
      <c r="V419" s="258">
        <v>0</v>
      </c>
    </row>
    <row r="420" spans="1:22">
      <c r="A420" s="253">
        <v>418</v>
      </c>
      <c r="B420" s="254">
        <v>45755</v>
      </c>
      <c r="C420" s="255" t="s">
        <v>1068</v>
      </c>
      <c r="D420" s="256" t="s">
        <v>1406</v>
      </c>
      <c r="F420" s="257">
        <v>3111363</v>
      </c>
      <c r="G420" s="255" t="s">
        <v>228</v>
      </c>
      <c r="H420" s="258">
        <v>35188.73</v>
      </c>
      <c r="J420" s="259">
        <v>0</v>
      </c>
      <c r="K420" s="259">
        <v>0</v>
      </c>
      <c r="L420" s="259">
        <v>35188.73</v>
      </c>
      <c r="M420" s="259">
        <v>0</v>
      </c>
      <c r="N420" s="259">
        <v>0</v>
      </c>
      <c r="O420" s="259">
        <v>0</v>
      </c>
      <c r="P420" s="259">
        <v>0</v>
      </c>
      <c r="Q420" s="259">
        <v>0</v>
      </c>
      <c r="R420" s="259">
        <v>0</v>
      </c>
      <c r="S420" s="259">
        <v>0</v>
      </c>
      <c r="T420" s="259">
        <v>0</v>
      </c>
      <c r="U420" s="258">
        <v>0</v>
      </c>
      <c r="V420" s="258">
        <v>0</v>
      </c>
    </row>
    <row r="421" spans="1:22">
      <c r="A421" s="253">
        <v>419</v>
      </c>
      <c r="B421" s="254" t="s">
        <v>1096</v>
      </c>
      <c r="C421" s="255" t="s">
        <v>1397</v>
      </c>
      <c r="D421" s="256" t="s">
        <v>1407</v>
      </c>
      <c r="E421" s="256" t="s">
        <v>1382</v>
      </c>
      <c r="F421" s="257">
        <v>3111363</v>
      </c>
      <c r="G421" s="255" t="s">
        <v>228</v>
      </c>
      <c r="H421" s="258">
        <v>506891.59</v>
      </c>
      <c r="J421" s="259">
        <v>0</v>
      </c>
      <c r="K421" s="259">
        <v>0</v>
      </c>
      <c r="L421" s="259">
        <v>506891.59</v>
      </c>
      <c r="M421" s="259">
        <v>0</v>
      </c>
      <c r="N421" s="259">
        <v>0</v>
      </c>
      <c r="O421" s="259">
        <v>0</v>
      </c>
      <c r="P421" s="259">
        <v>0</v>
      </c>
      <c r="Q421" s="259">
        <v>0</v>
      </c>
      <c r="R421" s="259">
        <v>0</v>
      </c>
      <c r="S421" s="259">
        <v>0</v>
      </c>
      <c r="T421" s="259">
        <v>0</v>
      </c>
      <c r="U421" s="258">
        <v>0</v>
      </c>
      <c r="V421" s="258">
        <v>0</v>
      </c>
    </row>
    <row r="422" spans="1:22">
      <c r="A422" s="253">
        <v>420</v>
      </c>
      <c r="B422" s="254" t="s">
        <v>1096</v>
      </c>
      <c r="C422" s="255" t="s">
        <v>1068</v>
      </c>
      <c r="D422" s="256" t="s">
        <v>1407</v>
      </c>
      <c r="F422" s="257">
        <v>3111363</v>
      </c>
      <c r="G422" s="255" t="s">
        <v>228</v>
      </c>
      <c r="H422" s="258">
        <v>26678.5</v>
      </c>
      <c r="J422" s="259">
        <v>0</v>
      </c>
      <c r="K422" s="259">
        <v>0</v>
      </c>
      <c r="L422" s="259">
        <v>26678.5</v>
      </c>
      <c r="M422" s="259">
        <v>0</v>
      </c>
      <c r="N422" s="259">
        <v>0</v>
      </c>
      <c r="O422" s="259">
        <v>0</v>
      </c>
      <c r="P422" s="259">
        <v>0</v>
      </c>
      <c r="Q422" s="259">
        <v>0</v>
      </c>
      <c r="R422" s="259">
        <v>0</v>
      </c>
      <c r="S422" s="259">
        <v>0</v>
      </c>
      <c r="T422" s="259">
        <v>0</v>
      </c>
      <c r="U422" s="258">
        <v>0</v>
      </c>
      <c r="V422" s="258">
        <v>0</v>
      </c>
    </row>
    <row r="423" spans="1:22">
      <c r="A423" s="253">
        <v>421</v>
      </c>
      <c r="B423" s="254" t="s">
        <v>1096</v>
      </c>
      <c r="C423" s="255" t="s">
        <v>1397</v>
      </c>
      <c r="F423" s="257">
        <v>3111363</v>
      </c>
      <c r="G423" s="255" t="s">
        <v>228</v>
      </c>
      <c r="H423" s="258">
        <v>637038.99</v>
      </c>
      <c r="J423" s="259">
        <v>0</v>
      </c>
      <c r="K423" s="259">
        <v>0</v>
      </c>
      <c r="L423" s="259">
        <v>637038.99</v>
      </c>
      <c r="M423" s="259">
        <v>0</v>
      </c>
      <c r="N423" s="259">
        <v>0</v>
      </c>
      <c r="O423" s="259">
        <v>0</v>
      </c>
      <c r="P423" s="259">
        <v>0</v>
      </c>
      <c r="Q423" s="259">
        <v>0</v>
      </c>
      <c r="R423" s="259">
        <v>0</v>
      </c>
      <c r="S423" s="259">
        <v>0</v>
      </c>
      <c r="T423" s="259">
        <v>0</v>
      </c>
      <c r="U423" s="258">
        <v>0</v>
      </c>
      <c r="V423" s="258">
        <v>0</v>
      </c>
    </row>
    <row r="424" spans="1:22">
      <c r="A424" s="253">
        <v>422</v>
      </c>
      <c r="B424" s="254">
        <v>45779</v>
      </c>
      <c r="C424" s="255" t="s">
        <v>1068</v>
      </c>
      <c r="F424" s="257">
        <v>3111361</v>
      </c>
      <c r="G424" s="255" t="s">
        <v>227</v>
      </c>
      <c r="H424" s="258">
        <v>101949.42</v>
      </c>
      <c r="J424" s="259">
        <v>0</v>
      </c>
      <c r="K424" s="259">
        <v>0</v>
      </c>
      <c r="L424" s="259">
        <v>101949.42</v>
      </c>
      <c r="M424" s="259">
        <v>0</v>
      </c>
      <c r="N424" s="259">
        <v>0</v>
      </c>
      <c r="O424" s="259">
        <v>0</v>
      </c>
      <c r="P424" s="259">
        <v>0</v>
      </c>
      <c r="Q424" s="259">
        <v>0</v>
      </c>
      <c r="R424" s="259">
        <v>0</v>
      </c>
      <c r="S424" s="259">
        <v>0</v>
      </c>
      <c r="T424" s="259">
        <v>0</v>
      </c>
      <c r="U424" s="258">
        <v>0</v>
      </c>
      <c r="V424" s="258">
        <v>0</v>
      </c>
    </row>
    <row r="425" spans="1:22">
      <c r="A425" s="253">
        <v>423</v>
      </c>
      <c r="B425" s="254">
        <v>45693</v>
      </c>
      <c r="C425" s="255" t="s">
        <v>1068</v>
      </c>
      <c r="F425" s="257">
        <v>3111361</v>
      </c>
      <c r="G425" s="255" t="s">
        <v>227</v>
      </c>
      <c r="H425" s="258">
        <v>450</v>
      </c>
      <c r="J425" s="259">
        <v>0</v>
      </c>
      <c r="K425" s="259">
        <v>0</v>
      </c>
      <c r="L425" s="259">
        <v>450</v>
      </c>
      <c r="M425" s="259">
        <v>0</v>
      </c>
      <c r="N425" s="259">
        <v>0</v>
      </c>
      <c r="O425" s="259">
        <v>0</v>
      </c>
      <c r="P425" s="259">
        <v>0</v>
      </c>
      <c r="Q425" s="259">
        <v>0</v>
      </c>
      <c r="R425" s="259">
        <v>0</v>
      </c>
      <c r="S425" s="259">
        <v>0</v>
      </c>
      <c r="T425" s="259">
        <v>0</v>
      </c>
      <c r="U425" s="258">
        <v>0</v>
      </c>
      <c r="V425" s="258">
        <v>0</v>
      </c>
    </row>
    <row r="426" spans="1:22">
      <c r="A426" s="253">
        <v>424</v>
      </c>
      <c r="B426" s="254">
        <v>45810</v>
      </c>
      <c r="C426" s="255" t="s">
        <v>1408</v>
      </c>
      <c r="D426" s="256" t="s">
        <v>1409</v>
      </c>
      <c r="F426" s="257">
        <v>3111256</v>
      </c>
      <c r="G426" s="255" t="s">
        <v>193</v>
      </c>
      <c r="H426" s="258">
        <v>62400.36</v>
      </c>
      <c r="J426" s="259">
        <v>0</v>
      </c>
      <c r="K426" s="259">
        <v>0</v>
      </c>
      <c r="L426" s="259">
        <v>0</v>
      </c>
      <c r="M426" s="259">
        <v>0</v>
      </c>
      <c r="N426" s="259">
        <v>62400.36</v>
      </c>
      <c r="O426" s="259">
        <v>0</v>
      </c>
      <c r="P426" s="259">
        <v>0</v>
      </c>
      <c r="Q426" s="259">
        <v>0</v>
      </c>
      <c r="R426" s="259">
        <v>0</v>
      </c>
      <c r="S426" s="259">
        <v>0</v>
      </c>
      <c r="T426" s="259">
        <v>0</v>
      </c>
      <c r="U426" s="258">
        <v>0</v>
      </c>
      <c r="V426" s="258">
        <v>0</v>
      </c>
    </row>
    <row r="427" spans="1:22">
      <c r="A427" s="253">
        <v>425</v>
      </c>
      <c r="B427" s="254">
        <v>45810</v>
      </c>
      <c r="C427" s="255" t="s">
        <v>1068</v>
      </c>
      <c r="D427" s="256" t="s">
        <v>1409</v>
      </c>
      <c r="F427" s="257">
        <v>3111256</v>
      </c>
      <c r="G427" s="255" t="s">
        <v>193</v>
      </c>
      <c r="H427" s="258">
        <v>3284.23</v>
      </c>
      <c r="J427" s="259">
        <v>0</v>
      </c>
      <c r="K427" s="259">
        <v>0</v>
      </c>
      <c r="L427" s="259">
        <v>0</v>
      </c>
      <c r="M427" s="259">
        <v>0</v>
      </c>
      <c r="N427" s="259">
        <v>3284.23</v>
      </c>
      <c r="O427" s="259">
        <v>0</v>
      </c>
      <c r="P427" s="259">
        <v>0</v>
      </c>
      <c r="Q427" s="259">
        <v>0</v>
      </c>
      <c r="R427" s="259">
        <v>0</v>
      </c>
      <c r="S427" s="259">
        <v>0</v>
      </c>
      <c r="T427" s="259">
        <v>0</v>
      </c>
      <c r="U427" s="258">
        <v>0</v>
      </c>
      <c r="V427" s="258">
        <v>0</v>
      </c>
    </row>
    <row r="428" spans="1:22">
      <c r="A428" s="253">
        <v>426</v>
      </c>
      <c r="B428" s="254">
        <v>45718</v>
      </c>
      <c r="C428" s="255" t="s">
        <v>1410</v>
      </c>
      <c r="D428" s="256" t="s">
        <v>1411</v>
      </c>
      <c r="F428" s="257">
        <v>3112211</v>
      </c>
      <c r="G428" s="255" t="s">
        <v>165</v>
      </c>
      <c r="H428" s="258">
        <v>144736.35</v>
      </c>
      <c r="J428" s="259">
        <v>0</v>
      </c>
      <c r="K428" s="259">
        <v>0</v>
      </c>
      <c r="L428" s="259">
        <v>0</v>
      </c>
      <c r="M428" s="259">
        <v>0</v>
      </c>
      <c r="N428" s="259">
        <v>144736.35</v>
      </c>
      <c r="O428" s="259">
        <v>0</v>
      </c>
      <c r="P428" s="259">
        <v>0</v>
      </c>
      <c r="Q428" s="259">
        <v>0</v>
      </c>
      <c r="R428" s="259">
        <v>0</v>
      </c>
      <c r="S428" s="259">
        <v>0</v>
      </c>
      <c r="T428" s="259">
        <v>0</v>
      </c>
      <c r="U428" s="258">
        <v>0</v>
      </c>
      <c r="V428" s="258">
        <v>0</v>
      </c>
    </row>
    <row r="429" spans="1:22">
      <c r="A429" s="253">
        <v>427</v>
      </c>
      <c r="B429" s="254">
        <v>45718</v>
      </c>
      <c r="C429" s="255" t="s">
        <v>1068</v>
      </c>
      <c r="D429" s="256" t="s">
        <v>1411</v>
      </c>
      <c r="F429" s="257">
        <v>3112211</v>
      </c>
      <c r="G429" s="255" t="s">
        <v>165</v>
      </c>
      <c r="H429" s="258">
        <v>7617.7</v>
      </c>
      <c r="J429" s="259">
        <v>0</v>
      </c>
      <c r="K429" s="259">
        <v>0</v>
      </c>
      <c r="L429" s="259">
        <v>0</v>
      </c>
      <c r="M429" s="259">
        <v>0</v>
      </c>
      <c r="N429" s="259">
        <v>7617.7</v>
      </c>
      <c r="O429" s="259">
        <v>0</v>
      </c>
      <c r="P429" s="259">
        <v>0</v>
      </c>
      <c r="Q429" s="259">
        <v>0</v>
      </c>
      <c r="R429" s="259">
        <v>0</v>
      </c>
      <c r="S429" s="259">
        <v>0</v>
      </c>
      <c r="T429" s="259">
        <v>0</v>
      </c>
      <c r="U429" s="258">
        <v>0</v>
      </c>
      <c r="V429" s="258">
        <v>0</v>
      </c>
    </row>
    <row r="430" spans="1:22">
      <c r="A430" s="253">
        <v>428</v>
      </c>
      <c r="B430" s="254" t="s">
        <v>1144</v>
      </c>
      <c r="C430" s="255" t="s">
        <v>1412</v>
      </c>
      <c r="F430" s="257">
        <v>2210505</v>
      </c>
      <c r="G430" s="255" t="s">
        <v>142</v>
      </c>
      <c r="H430" s="258">
        <v>2000</v>
      </c>
      <c r="J430" s="259">
        <v>0</v>
      </c>
      <c r="K430" s="259">
        <v>0</v>
      </c>
      <c r="L430" s="259">
        <v>0</v>
      </c>
      <c r="M430" s="259">
        <v>0</v>
      </c>
      <c r="N430" s="259">
        <v>0</v>
      </c>
      <c r="O430" s="259">
        <v>0</v>
      </c>
      <c r="P430" s="259">
        <v>0</v>
      </c>
      <c r="Q430" s="259">
        <v>2000</v>
      </c>
      <c r="R430" s="259">
        <v>0</v>
      </c>
      <c r="S430" s="259">
        <v>0</v>
      </c>
      <c r="T430" s="259">
        <v>0</v>
      </c>
      <c r="U430" s="258">
        <v>0</v>
      </c>
      <c r="V430" s="258">
        <v>0</v>
      </c>
    </row>
    <row r="431" spans="1:22">
      <c r="A431" s="253">
        <v>429</v>
      </c>
      <c r="B431" s="254">
        <v>45780</v>
      </c>
      <c r="C431" s="255" t="s">
        <v>1073</v>
      </c>
      <c r="E431" s="256">
        <v>1908</v>
      </c>
      <c r="F431" s="257">
        <v>2210709</v>
      </c>
      <c r="G431" s="255" t="s">
        <v>151</v>
      </c>
      <c r="H431" s="258">
        <v>5500</v>
      </c>
      <c r="J431" s="259">
        <v>0</v>
      </c>
      <c r="K431" s="259">
        <v>0</v>
      </c>
      <c r="L431" s="259">
        <v>0</v>
      </c>
      <c r="M431" s="259">
        <v>0</v>
      </c>
      <c r="N431" s="259">
        <v>0</v>
      </c>
      <c r="O431" s="259">
        <v>0</v>
      </c>
      <c r="P431" s="259">
        <v>0</v>
      </c>
      <c r="Q431" s="259">
        <v>5500</v>
      </c>
      <c r="R431" s="259">
        <v>0</v>
      </c>
      <c r="S431" s="259">
        <v>0</v>
      </c>
      <c r="T431" s="259">
        <v>0</v>
      </c>
      <c r="U431" s="258">
        <v>0</v>
      </c>
      <c r="V431" s="258">
        <v>0</v>
      </c>
    </row>
    <row r="432" spans="1:22">
      <c r="A432" s="253">
        <v>430</v>
      </c>
      <c r="B432" s="254">
        <v>45750</v>
      </c>
      <c r="C432" s="255" t="s">
        <v>1073</v>
      </c>
      <c r="E432" s="256">
        <v>1907</v>
      </c>
      <c r="F432" s="257">
        <v>2210902</v>
      </c>
      <c r="G432" s="255" t="s">
        <v>985</v>
      </c>
      <c r="H432" s="258">
        <v>40000</v>
      </c>
      <c r="J432" s="259">
        <v>0</v>
      </c>
      <c r="K432" s="259">
        <v>0</v>
      </c>
      <c r="L432" s="259">
        <v>0</v>
      </c>
      <c r="M432" s="259">
        <v>0</v>
      </c>
      <c r="N432" s="259">
        <v>0</v>
      </c>
      <c r="O432" s="259">
        <v>0</v>
      </c>
      <c r="P432" s="259">
        <v>0</v>
      </c>
      <c r="Q432" s="259">
        <v>40000</v>
      </c>
      <c r="R432" s="259">
        <v>0</v>
      </c>
      <c r="S432" s="259">
        <v>0</v>
      </c>
      <c r="T432" s="259">
        <v>0</v>
      </c>
      <c r="U432" s="258">
        <v>0</v>
      </c>
      <c r="V432" s="258">
        <v>0</v>
      </c>
    </row>
    <row r="433" spans="1:22">
      <c r="A433" s="253">
        <v>431</v>
      </c>
      <c r="B433" s="254" t="s">
        <v>1372</v>
      </c>
      <c r="C433" s="255" t="s">
        <v>1413</v>
      </c>
      <c r="F433" s="257">
        <v>2211101</v>
      </c>
      <c r="G433" s="255" t="s">
        <v>988</v>
      </c>
      <c r="H433" s="258">
        <v>100</v>
      </c>
      <c r="J433" s="259">
        <v>0</v>
      </c>
      <c r="K433" s="259">
        <v>0</v>
      </c>
      <c r="L433" s="259">
        <v>0</v>
      </c>
      <c r="M433" s="259">
        <v>0</v>
      </c>
      <c r="N433" s="259">
        <v>0</v>
      </c>
      <c r="O433" s="259">
        <v>0</v>
      </c>
      <c r="P433" s="259">
        <v>0</v>
      </c>
      <c r="Q433" s="259">
        <v>100</v>
      </c>
      <c r="R433" s="259">
        <v>0</v>
      </c>
      <c r="S433" s="259">
        <v>0</v>
      </c>
      <c r="T433" s="259">
        <v>0</v>
      </c>
      <c r="U433" s="258">
        <v>0</v>
      </c>
      <c r="V433" s="258">
        <v>0</v>
      </c>
    </row>
    <row r="434" spans="1:22">
      <c r="A434" s="253">
        <v>432</v>
      </c>
      <c r="B434" s="254">
        <v>45840</v>
      </c>
      <c r="C434" s="255" t="s">
        <v>1414</v>
      </c>
      <c r="F434" s="257">
        <v>2211101</v>
      </c>
      <c r="G434" s="255" t="s">
        <v>988</v>
      </c>
      <c r="H434" s="258">
        <v>1000</v>
      </c>
      <c r="J434" s="259">
        <v>0</v>
      </c>
      <c r="K434" s="259">
        <v>0</v>
      </c>
      <c r="L434" s="259">
        <v>0</v>
      </c>
      <c r="M434" s="259">
        <v>0</v>
      </c>
      <c r="N434" s="259">
        <v>0</v>
      </c>
      <c r="O434" s="259">
        <v>0</v>
      </c>
      <c r="P434" s="259">
        <v>0</v>
      </c>
      <c r="Q434" s="259">
        <v>1000</v>
      </c>
      <c r="R434" s="259">
        <v>0</v>
      </c>
      <c r="S434" s="259">
        <v>0</v>
      </c>
      <c r="T434" s="259">
        <v>0</v>
      </c>
      <c r="U434" s="258">
        <v>0</v>
      </c>
      <c r="V434" s="258">
        <v>0</v>
      </c>
    </row>
    <row r="435" spans="1:22">
      <c r="A435" s="253">
        <v>433</v>
      </c>
      <c r="B435" s="254" t="s">
        <v>1145</v>
      </c>
      <c r="C435" s="255" t="s">
        <v>1413</v>
      </c>
      <c r="F435" s="257">
        <v>2211101</v>
      </c>
      <c r="G435" s="255" t="s">
        <v>988</v>
      </c>
      <c r="H435" s="258">
        <v>90</v>
      </c>
      <c r="J435" s="259">
        <v>0</v>
      </c>
      <c r="K435" s="259">
        <v>0</v>
      </c>
      <c r="L435" s="259">
        <v>0</v>
      </c>
      <c r="M435" s="259">
        <v>0</v>
      </c>
      <c r="N435" s="259">
        <v>0</v>
      </c>
      <c r="O435" s="259">
        <v>0</v>
      </c>
      <c r="P435" s="259">
        <v>0</v>
      </c>
      <c r="Q435" s="259">
        <v>90</v>
      </c>
      <c r="R435" s="259">
        <v>0</v>
      </c>
      <c r="S435" s="259">
        <v>0</v>
      </c>
      <c r="T435" s="259">
        <v>0</v>
      </c>
      <c r="U435" s="258">
        <v>0</v>
      </c>
      <c r="V435" s="258">
        <v>0</v>
      </c>
    </row>
    <row r="436" spans="1:22">
      <c r="A436" s="253">
        <v>434</v>
      </c>
      <c r="B436" s="254" t="s">
        <v>1379</v>
      </c>
      <c r="C436" s="255" t="s">
        <v>1413</v>
      </c>
      <c r="F436" s="257">
        <v>2211101</v>
      </c>
      <c r="G436" s="255" t="s">
        <v>988</v>
      </c>
      <c r="H436" s="258">
        <v>123</v>
      </c>
      <c r="J436" s="259">
        <v>0</v>
      </c>
      <c r="K436" s="259">
        <v>0</v>
      </c>
      <c r="L436" s="259">
        <v>0</v>
      </c>
      <c r="M436" s="259">
        <v>0</v>
      </c>
      <c r="N436" s="259">
        <v>0</v>
      </c>
      <c r="O436" s="259">
        <v>0</v>
      </c>
      <c r="P436" s="259">
        <v>0</v>
      </c>
      <c r="Q436" s="259">
        <v>123</v>
      </c>
      <c r="R436" s="259">
        <v>0</v>
      </c>
      <c r="S436" s="259">
        <v>0</v>
      </c>
      <c r="T436" s="259">
        <v>0</v>
      </c>
      <c r="U436" s="258">
        <v>0</v>
      </c>
      <c r="V436" s="258">
        <v>0</v>
      </c>
    </row>
    <row r="437" spans="1:22">
      <c r="A437" s="253">
        <v>435</v>
      </c>
      <c r="B437" s="254">
        <v>45777</v>
      </c>
      <c r="C437" s="255" t="s">
        <v>1413</v>
      </c>
      <c r="F437" s="257">
        <v>2211101</v>
      </c>
      <c r="G437" s="255" t="s">
        <v>988</v>
      </c>
      <c r="H437" s="258">
        <v>20</v>
      </c>
      <c r="J437" s="259">
        <v>0</v>
      </c>
      <c r="K437" s="259">
        <v>0</v>
      </c>
      <c r="L437" s="259">
        <v>0</v>
      </c>
      <c r="M437" s="259">
        <v>0</v>
      </c>
      <c r="N437" s="259">
        <v>0</v>
      </c>
      <c r="O437" s="259">
        <v>0</v>
      </c>
      <c r="P437" s="259">
        <v>0</v>
      </c>
      <c r="Q437" s="259">
        <v>20</v>
      </c>
      <c r="R437" s="259">
        <v>0</v>
      </c>
      <c r="S437" s="259">
        <v>0</v>
      </c>
      <c r="T437" s="259">
        <v>0</v>
      </c>
      <c r="U437" s="258">
        <v>0</v>
      </c>
      <c r="V437" s="258">
        <v>0</v>
      </c>
    </row>
    <row r="438" spans="1:22">
      <c r="A438" s="253">
        <v>436</v>
      </c>
      <c r="B438" s="254">
        <v>45807</v>
      </c>
      <c r="C438" s="255" t="s">
        <v>1413</v>
      </c>
      <c r="F438" s="257">
        <v>2211101</v>
      </c>
      <c r="G438" s="255" t="s">
        <v>988</v>
      </c>
      <c r="H438" s="258">
        <v>15</v>
      </c>
      <c r="J438" s="259">
        <v>0</v>
      </c>
      <c r="K438" s="259">
        <v>0</v>
      </c>
      <c r="L438" s="259">
        <v>0</v>
      </c>
      <c r="M438" s="259">
        <v>0</v>
      </c>
      <c r="N438" s="259">
        <v>0</v>
      </c>
      <c r="O438" s="259">
        <v>0</v>
      </c>
      <c r="P438" s="259">
        <v>0</v>
      </c>
      <c r="Q438" s="259">
        <v>15</v>
      </c>
      <c r="R438" s="259">
        <v>0</v>
      </c>
      <c r="S438" s="259">
        <v>0</v>
      </c>
      <c r="T438" s="259">
        <v>0</v>
      </c>
      <c r="U438" s="258">
        <v>0</v>
      </c>
      <c r="V438" s="258">
        <v>0</v>
      </c>
    </row>
    <row r="439" spans="1:22">
      <c r="A439" s="253">
        <v>437</v>
      </c>
      <c r="B439" s="254" t="s">
        <v>1415</v>
      </c>
      <c r="C439" s="255" t="s">
        <v>1416</v>
      </c>
      <c r="D439" s="256" t="s">
        <v>1417</v>
      </c>
      <c r="E439" s="256">
        <v>1903</v>
      </c>
      <c r="F439" s="257">
        <v>2814101</v>
      </c>
      <c r="G439" s="255" t="s">
        <v>1020</v>
      </c>
      <c r="H439" s="258">
        <v>14256</v>
      </c>
      <c r="J439" s="259">
        <v>0</v>
      </c>
      <c r="K439" s="259">
        <v>0</v>
      </c>
      <c r="L439" s="259">
        <v>0</v>
      </c>
      <c r="M439" s="259">
        <v>0</v>
      </c>
      <c r="N439" s="259">
        <v>0</v>
      </c>
      <c r="O439" s="259">
        <v>0</v>
      </c>
      <c r="P439" s="259">
        <v>0</v>
      </c>
      <c r="Q439" s="259">
        <v>14256</v>
      </c>
      <c r="R439" s="259">
        <v>0</v>
      </c>
      <c r="S439" s="259">
        <v>0</v>
      </c>
      <c r="T439" s="259">
        <v>0</v>
      </c>
      <c r="U439" s="258">
        <v>0</v>
      </c>
      <c r="V439" s="258">
        <v>0</v>
      </c>
    </row>
    <row r="440" spans="1:22">
      <c r="A440" s="253">
        <v>438</v>
      </c>
      <c r="B440" s="254" t="s">
        <v>1415</v>
      </c>
      <c r="C440" s="255" t="s">
        <v>1068</v>
      </c>
      <c r="E440" s="256">
        <v>1904</v>
      </c>
      <c r="F440" s="257">
        <v>2814101</v>
      </c>
      <c r="G440" s="255" t="s">
        <v>1020</v>
      </c>
      <c r="H440" s="258">
        <v>1584</v>
      </c>
      <c r="J440" s="259">
        <v>0</v>
      </c>
      <c r="K440" s="259">
        <v>0</v>
      </c>
      <c r="L440" s="259">
        <v>0</v>
      </c>
      <c r="M440" s="259">
        <v>0</v>
      </c>
      <c r="N440" s="259">
        <v>0</v>
      </c>
      <c r="O440" s="259">
        <v>0</v>
      </c>
      <c r="P440" s="259">
        <v>0</v>
      </c>
      <c r="Q440" s="259">
        <v>1584</v>
      </c>
      <c r="R440" s="259">
        <v>0</v>
      </c>
      <c r="S440" s="259">
        <v>0</v>
      </c>
      <c r="T440" s="259">
        <v>0</v>
      </c>
      <c r="U440" s="258">
        <v>0</v>
      </c>
      <c r="V440" s="258">
        <v>0</v>
      </c>
    </row>
    <row r="441" s="288" customFormat="1" spans="1:27">
      <c r="A441" s="291">
        <v>439</v>
      </c>
      <c r="B441" s="292">
        <v>45840</v>
      </c>
      <c r="C441" s="288" t="s">
        <v>1418</v>
      </c>
      <c r="D441" s="293" t="s">
        <v>1419</v>
      </c>
      <c r="E441" s="293">
        <v>442</v>
      </c>
      <c r="F441" s="294">
        <v>2210601</v>
      </c>
      <c r="G441" s="288" t="s">
        <v>969</v>
      </c>
      <c r="H441" s="295">
        <v>30663.69</v>
      </c>
      <c r="I441" s="291"/>
      <c r="J441" s="296">
        <v>0</v>
      </c>
      <c r="K441" s="296">
        <v>0</v>
      </c>
      <c r="L441" s="296">
        <v>0</v>
      </c>
      <c r="M441" s="296">
        <v>0</v>
      </c>
      <c r="N441" s="296">
        <v>0</v>
      </c>
      <c r="O441" s="296">
        <v>0</v>
      </c>
      <c r="P441" s="296">
        <v>0</v>
      </c>
      <c r="Q441" s="296">
        <v>0</v>
      </c>
      <c r="R441" s="296">
        <v>30663.69</v>
      </c>
      <c r="S441" s="296">
        <v>0</v>
      </c>
      <c r="T441" s="296">
        <v>0</v>
      </c>
      <c r="U441" s="295">
        <v>0</v>
      </c>
      <c r="V441" s="295">
        <v>0</v>
      </c>
      <c r="X441" s="294"/>
      <c r="Z441" s="295"/>
      <c r="AA441" s="295"/>
    </row>
    <row r="442" spans="1:22">
      <c r="A442" s="253">
        <v>440</v>
      </c>
      <c r="B442" s="254">
        <v>45840</v>
      </c>
      <c r="C442" s="255" t="s">
        <v>1068</v>
      </c>
      <c r="D442" s="256" t="s">
        <v>1419</v>
      </c>
      <c r="E442" s="256">
        <v>443</v>
      </c>
      <c r="F442" s="257">
        <v>2210601</v>
      </c>
      <c r="G442" s="255" t="s">
        <v>969</v>
      </c>
      <c r="H442" s="258">
        <v>8888.24</v>
      </c>
      <c r="J442" s="259">
        <v>0</v>
      </c>
      <c r="K442" s="259">
        <v>0</v>
      </c>
      <c r="L442" s="259">
        <v>0</v>
      </c>
      <c r="M442" s="259">
        <v>0</v>
      </c>
      <c r="N442" s="259">
        <v>0</v>
      </c>
      <c r="O442" s="259">
        <v>0</v>
      </c>
      <c r="P442" s="259">
        <v>0</v>
      </c>
      <c r="Q442" s="259">
        <v>0</v>
      </c>
      <c r="R442" s="259">
        <v>8888.24</v>
      </c>
      <c r="S442" s="259">
        <v>0</v>
      </c>
      <c r="T442" s="259">
        <v>0</v>
      </c>
      <c r="U442" s="258">
        <v>0</v>
      </c>
      <c r="V442" s="258">
        <v>0</v>
      </c>
    </row>
    <row r="443" spans="1:22">
      <c r="A443" s="253">
        <v>441</v>
      </c>
      <c r="B443" s="254">
        <v>45840</v>
      </c>
      <c r="C443" s="255" t="s">
        <v>1418</v>
      </c>
      <c r="D443" s="256" t="s">
        <v>1420</v>
      </c>
      <c r="E443" s="256">
        <v>444</v>
      </c>
      <c r="F443" s="257">
        <v>2210601</v>
      </c>
      <c r="G443" s="255" t="s">
        <v>969</v>
      </c>
      <c r="H443" s="258">
        <v>116123.49</v>
      </c>
      <c r="J443" s="259">
        <v>0</v>
      </c>
      <c r="K443" s="259">
        <v>0</v>
      </c>
      <c r="L443" s="259">
        <v>0</v>
      </c>
      <c r="M443" s="259">
        <v>0</v>
      </c>
      <c r="N443" s="259">
        <v>0</v>
      </c>
      <c r="O443" s="259">
        <v>0</v>
      </c>
      <c r="P443" s="259">
        <v>0</v>
      </c>
      <c r="Q443" s="259">
        <v>0</v>
      </c>
      <c r="R443" s="259">
        <v>116123.49</v>
      </c>
      <c r="S443" s="259">
        <v>0</v>
      </c>
      <c r="T443" s="259">
        <v>0</v>
      </c>
      <c r="U443" s="258">
        <v>0</v>
      </c>
      <c r="V443" s="258">
        <v>0</v>
      </c>
    </row>
    <row r="444" spans="1:22">
      <c r="A444" s="253">
        <v>442</v>
      </c>
      <c r="B444" s="254">
        <v>45840</v>
      </c>
      <c r="C444" s="255" t="s">
        <v>1068</v>
      </c>
      <c r="D444" s="256" t="s">
        <v>1420</v>
      </c>
      <c r="E444" s="256">
        <v>445</v>
      </c>
      <c r="F444" s="257">
        <v>2210601</v>
      </c>
      <c r="G444" s="255" t="s">
        <v>969</v>
      </c>
      <c r="H444" s="258">
        <v>6111.76</v>
      </c>
      <c r="J444" s="259">
        <v>0</v>
      </c>
      <c r="K444" s="259">
        <v>0</v>
      </c>
      <c r="L444" s="259">
        <v>0</v>
      </c>
      <c r="M444" s="259">
        <v>0</v>
      </c>
      <c r="N444" s="259">
        <v>0</v>
      </c>
      <c r="O444" s="259">
        <v>0</v>
      </c>
      <c r="P444" s="259">
        <v>0</v>
      </c>
      <c r="Q444" s="259">
        <v>0</v>
      </c>
      <c r="R444" s="297">
        <v>6111.76</v>
      </c>
      <c r="S444" s="259">
        <v>0</v>
      </c>
      <c r="T444" s="259">
        <v>0</v>
      </c>
      <c r="U444" s="258">
        <v>0</v>
      </c>
      <c r="V444" s="258">
        <v>0</v>
      </c>
    </row>
    <row r="445" spans="1:22">
      <c r="A445" s="253">
        <v>443</v>
      </c>
      <c r="B445" s="254">
        <v>45775</v>
      </c>
      <c r="C445" s="255" t="s">
        <v>1068</v>
      </c>
      <c r="D445" s="256" t="s">
        <v>1421</v>
      </c>
      <c r="E445" s="256">
        <v>447</v>
      </c>
      <c r="F445" s="257">
        <v>2210601</v>
      </c>
      <c r="G445" s="255" t="s">
        <v>969</v>
      </c>
      <c r="H445" s="258">
        <v>7682.46</v>
      </c>
      <c r="J445" s="259">
        <v>0</v>
      </c>
      <c r="K445" s="259">
        <v>0</v>
      </c>
      <c r="L445" s="259">
        <v>0</v>
      </c>
      <c r="M445" s="259">
        <v>0</v>
      </c>
      <c r="N445" s="259">
        <v>0</v>
      </c>
      <c r="O445" s="259">
        <v>0</v>
      </c>
      <c r="P445" s="259">
        <v>0</v>
      </c>
      <c r="Q445" s="259">
        <v>0</v>
      </c>
      <c r="R445" s="259">
        <v>7682.46</v>
      </c>
      <c r="S445" s="259">
        <v>0</v>
      </c>
      <c r="T445" s="259">
        <v>0</v>
      </c>
      <c r="U445" s="258">
        <v>0</v>
      </c>
      <c r="V445" s="258">
        <v>0</v>
      </c>
    </row>
    <row r="446" spans="1:22">
      <c r="A446" s="253">
        <v>444</v>
      </c>
      <c r="B446" s="254">
        <v>45775</v>
      </c>
      <c r="C446" s="255" t="s">
        <v>1068</v>
      </c>
      <c r="D446" s="256" t="s">
        <v>1422</v>
      </c>
      <c r="E446" s="256">
        <v>448</v>
      </c>
      <c r="F446" s="257">
        <v>2210601</v>
      </c>
      <c r="G446" s="255" t="s">
        <v>969</v>
      </c>
      <c r="H446" s="258">
        <v>1205.76</v>
      </c>
      <c r="J446" s="259">
        <v>0</v>
      </c>
      <c r="K446" s="259">
        <v>0</v>
      </c>
      <c r="L446" s="259">
        <v>0</v>
      </c>
      <c r="M446" s="259">
        <v>0</v>
      </c>
      <c r="N446" s="259">
        <v>0</v>
      </c>
      <c r="O446" s="259">
        <v>0</v>
      </c>
      <c r="P446" s="259">
        <v>0</v>
      </c>
      <c r="Q446" s="259">
        <v>0</v>
      </c>
      <c r="R446" s="259">
        <v>1205.76</v>
      </c>
      <c r="S446" s="259">
        <v>0</v>
      </c>
      <c r="T446" s="259">
        <v>0</v>
      </c>
      <c r="U446" s="258">
        <v>0</v>
      </c>
      <c r="V446" s="258">
        <v>0</v>
      </c>
    </row>
    <row r="447" spans="1:22">
      <c r="A447" s="253">
        <v>445</v>
      </c>
      <c r="B447" s="254" t="s">
        <v>1096</v>
      </c>
      <c r="C447" s="255" t="s">
        <v>1413</v>
      </c>
      <c r="F447" s="257">
        <v>2211101</v>
      </c>
      <c r="G447" s="255" t="s">
        <v>988</v>
      </c>
      <c r="H447" s="258">
        <v>5</v>
      </c>
      <c r="J447" s="259">
        <v>0</v>
      </c>
      <c r="K447" s="259">
        <v>0</v>
      </c>
      <c r="L447" s="259">
        <v>0</v>
      </c>
      <c r="M447" s="259">
        <v>0</v>
      </c>
      <c r="N447" s="259">
        <v>0</v>
      </c>
      <c r="O447" s="259">
        <v>0</v>
      </c>
      <c r="P447" s="259">
        <v>0</v>
      </c>
      <c r="Q447" s="259">
        <v>0</v>
      </c>
      <c r="R447" s="259">
        <v>5</v>
      </c>
      <c r="S447" s="259">
        <v>0</v>
      </c>
      <c r="T447" s="259">
        <v>0</v>
      </c>
      <c r="U447" s="258">
        <v>0</v>
      </c>
      <c r="V447" s="258">
        <v>0</v>
      </c>
    </row>
    <row r="448" spans="1:22">
      <c r="A448" s="253">
        <v>446</v>
      </c>
      <c r="B448" s="254" t="s">
        <v>1145</v>
      </c>
      <c r="C448" s="255" t="s">
        <v>1413</v>
      </c>
      <c r="F448" s="257">
        <v>2211101</v>
      </c>
      <c r="G448" s="255" t="s">
        <v>988</v>
      </c>
      <c r="H448" s="258">
        <v>292</v>
      </c>
      <c r="J448" s="259">
        <v>0</v>
      </c>
      <c r="K448" s="259">
        <v>0</v>
      </c>
      <c r="L448" s="259">
        <v>0</v>
      </c>
      <c r="M448" s="259">
        <v>0</v>
      </c>
      <c r="N448" s="259">
        <v>0</v>
      </c>
      <c r="O448" s="259">
        <v>0</v>
      </c>
      <c r="P448" s="259">
        <v>0</v>
      </c>
      <c r="Q448" s="259">
        <v>0</v>
      </c>
      <c r="R448" s="297">
        <v>292</v>
      </c>
      <c r="S448" s="259">
        <v>0</v>
      </c>
      <c r="T448" s="259">
        <v>0</v>
      </c>
      <c r="U448" s="258">
        <v>0</v>
      </c>
      <c r="V448" s="258">
        <v>0</v>
      </c>
    </row>
    <row r="449" spans="1:22">
      <c r="A449" s="253">
        <v>447</v>
      </c>
      <c r="B449" s="254" t="s">
        <v>1379</v>
      </c>
      <c r="C449" s="255" t="s">
        <v>1413</v>
      </c>
      <c r="F449" s="257">
        <v>2211101</v>
      </c>
      <c r="G449" s="255" t="s">
        <v>988</v>
      </c>
      <c r="H449" s="258">
        <v>75</v>
      </c>
      <c r="J449" s="259">
        <v>0</v>
      </c>
      <c r="K449" s="259">
        <v>0</v>
      </c>
      <c r="L449" s="259">
        <v>0</v>
      </c>
      <c r="M449" s="259">
        <v>0</v>
      </c>
      <c r="N449" s="259">
        <v>0</v>
      </c>
      <c r="O449" s="259">
        <v>0</v>
      </c>
      <c r="P449" s="259">
        <v>0</v>
      </c>
      <c r="Q449" s="259">
        <v>0</v>
      </c>
      <c r="R449" s="297">
        <v>75</v>
      </c>
      <c r="S449" s="259">
        <v>0</v>
      </c>
      <c r="T449" s="259">
        <v>0</v>
      </c>
      <c r="U449" s="258">
        <v>0</v>
      </c>
      <c r="V449" s="258">
        <v>0</v>
      </c>
    </row>
    <row r="450" spans="1:22">
      <c r="A450" s="253">
        <v>448</v>
      </c>
      <c r="B450" s="254">
        <v>45777</v>
      </c>
      <c r="C450" s="255" t="s">
        <v>1413</v>
      </c>
      <c r="F450" s="257">
        <v>2211101</v>
      </c>
      <c r="G450" s="255" t="s">
        <v>988</v>
      </c>
      <c r="H450" s="258">
        <v>5</v>
      </c>
      <c r="J450" s="259">
        <v>0</v>
      </c>
      <c r="K450" s="259">
        <v>0</v>
      </c>
      <c r="L450" s="259">
        <v>0</v>
      </c>
      <c r="M450" s="259">
        <v>0</v>
      </c>
      <c r="N450" s="259">
        <v>0</v>
      </c>
      <c r="O450" s="259">
        <v>0</v>
      </c>
      <c r="P450" s="259">
        <v>0</v>
      </c>
      <c r="Q450" s="259">
        <v>0</v>
      </c>
      <c r="R450" s="297">
        <v>5</v>
      </c>
      <c r="S450" s="259">
        <v>0</v>
      </c>
      <c r="T450" s="259">
        <v>0</v>
      </c>
      <c r="U450" s="258">
        <v>0</v>
      </c>
      <c r="V450" s="258">
        <v>0</v>
      </c>
    </row>
    <row r="451" spans="1:22">
      <c r="A451" s="253">
        <v>449</v>
      </c>
      <c r="B451" s="254">
        <v>45807</v>
      </c>
      <c r="C451" s="255" t="s">
        <v>1413</v>
      </c>
      <c r="F451" s="257">
        <v>2211101</v>
      </c>
      <c r="G451" s="255" t="s">
        <v>988</v>
      </c>
      <c r="H451" s="258">
        <v>70</v>
      </c>
      <c r="J451" s="259">
        <v>0</v>
      </c>
      <c r="K451" s="259">
        <v>0</v>
      </c>
      <c r="L451" s="259">
        <v>0</v>
      </c>
      <c r="M451" s="259">
        <v>0</v>
      </c>
      <c r="N451" s="259">
        <v>0</v>
      </c>
      <c r="O451" s="259">
        <v>0</v>
      </c>
      <c r="P451" s="259">
        <v>0</v>
      </c>
      <c r="Q451" s="259">
        <v>0</v>
      </c>
      <c r="R451" s="297">
        <v>70</v>
      </c>
      <c r="S451" s="259">
        <v>0</v>
      </c>
      <c r="T451" s="259">
        <v>0</v>
      </c>
      <c r="U451" s="258">
        <v>0</v>
      </c>
      <c r="V451" s="258">
        <v>0</v>
      </c>
    </row>
    <row r="452" spans="1:22">
      <c r="A452" s="253">
        <v>450</v>
      </c>
      <c r="B452" s="254" t="s">
        <v>1372</v>
      </c>
      <c r="C452" s="255" t="s">
        <v>1413</v>
      </c>
      <c r="F452" s="257">
        <v>2211101</v>
      </c>
      <c r="G452" s="255" t="s">
        <v>988</v>
      </c>
      <c r="H452" s="258">
        <v>250</v>
      </c>
      <c r="J452" s="259">
        <v>0</v>
      </c>
      <c r="K452" s="259">
        <v>0</v>
      </c>
      <c r="L452" s="259">
        <v>0</v>
      </c>
      <c r="M452" s="259">
        <v>0</v>
      </c>
      <c r="N452" s="259">
        <v>0</v>
      </c>
      <c r="O452" s="259">
        <v>0</v>
      </c>
      <c r="P452" s="259">
        <v>0</v>
      </c>
      <c r="Q452" s="259">
        <v>0</v>
      </c>
      <c r="R452" s="259">
        <v>0</v>
      </c>
      <c r="S452" s="259">
        <v>250</v>
      </c>
      <c r="T452" s="259">
        <v>0</v>
      </c>
      <c r="U452" s="258">
        <v>0</v>
      </c>
      <c r="V452" s="258">
        <v>0</v>
      </c>
    </row>
    <row r="453" spans="1:22">
      <c r="A453" s="253">
        <v>451</v>
      </c>
      <c r="B453" s="254" t="s">
        <v>1145</v>
      </c>
      <c r="C453" s="255" t="s">
        <v>1413</v>
      </c>
      <c r="F453" s="257">
        <v>2211101</v>
      </c>
      <c r="G453" s="255" t="s">
        <v>988</v>
      </c>
      <c r="H453" s="258">
        <v>105</v>
      </c>
      <c r="J453" s="259">
        <v>0</v>
      </c>
      <c r="K453" s="259">
        <v>0</v>
      </c>
      <c r="L453" s="259">
        <v>0</v>
      </c>
      <c r="M453" s="259">
        <v>0</v>
      </c>
      <c r="N453" s="259">
        <v>0</v>
      </c>
      <c r="O453" s="259">
        <v>0</v>
      </c>
      <c r="P453" s="259">
        <v>0</v>
      </c>
      <c r="Q453" s="259">
        <v>0</v>
      </c>
      <c r="R453" s="259">
        <v>0</v>
      </c>
      <c r="S453" s="259">
        <v>105</v>
      </c>
      <c r="T453" s="259">
        <v>0</v>
      </c>
      <c r="U453" s="258">
        <v>0</v>
      </c>
      <c r="V453" s="258">
        <v>0</v>
      </c>
    </row>
    <row r="454" spans="1:22">
      <c r="A454" s="253">
        <v>452</v>
      </c>
      <c r="B454" s="254" t="s">
        <v>1379</v>
      </c>
      <c r="C454" s="255" t="s">
        <v>1413</v>
      </c>
      <c r="F454" s="257">
        <v>2211101</v>
      </c>
      <c r="G454" s="255" t="s">
        <v>988</v>
      </c>
      <c r="H454" s="258">
        <v>20</v>
      </c>
      <c r="J454" s="259">
        <v>0</v>
      </c>
      <c r="K454" s="259">
        <v>0</v>
      </c>
      <c r="L454" s="259">
        <v>0</v>
      </c>
      <c r="M454" s="259">
        <v>0</v>
      </c>
      <c r="N454" s="259">
        <v>0</v>
      </c>
      <c r="O454" s="259">
        <v>0</v>
      </c>
      <c r="P454" s="259">
        <v>0</v>
      </c>
      <c r="Q454" s="259">
        <v>0</v>
      </c>
      <c r="R454" s="259">
        <v>0</v>
      </c>
      <c r="S454" s="259">
        <v>20</v>
      </c>
      <c r="T454" s="259">
        <v>0</v>
      </c>
      <c r="U454" s="258">
        <v>0</v>
      </c>
      <c r="V454" s="258">
        <v>0</v>
      </c>
    </row>
    <row r="455" spans="1:22">
      <c r="A455" s="253">
        <v>453</v>
      </c>
      <c r="B455" s="254">
        <v>45777</v>
      </c>
      <c r="C455" s="255" t="s">
        <v>1413</v>
      </c>
      <c r="F455" s="257">
        <v>2211101</v>
      </c>
      <c r="G455" s="255" t="s">
        <v>988</v>
      </c>
      <c r="H455" s="258">
        <v>20</v>
      </c>
      <c r="J455" s="259">
        <v>0</v>
      </c>
      <c r="K455" s="259">
        <v>0</v>
      </c>
      <c r="L455" s="259">
        <v>0</v>
      </c>
      <c r="M455" s="259">
        <v>0</v>
      </c>
      <c r="N455" s="259">
        <v>0</v>
      </c>
      <c r="O455" s="259">
        <v>0</v>
      </c>
      <c r="P455" s="259">
        <v>0</v>
      </c>
      <c r="Q455" s="259">
        <v>0</v>
      </c>
      <c r="R455" s="259">
        <v>0</v>
      </c>
      <c r="S455" s="259">
        <v>20</v>
      </c>
      <c r="T455" s="259">
        <v>0</v>
      </c>
      <c r="U455" s="258">
        <v>0</v>
      </c>
      <c r="V455" s="258">
        <v>0</v>
      </c>
    </row>
    <row r="456" spans="1:22">
      <c r="A456" s="253">
        <v>454</v>
      </c>
      <c r="B456" s="254">
        <v>45807</v>
      </c>
      <c r="C456" s="255" t="s">
        <v>1413</v>
      </c>
      <c r="F456" s="257">
        <v>2211101</v>
      </c>
      <c r="G456" s="255" t="s">
        <v>988</v>
      </c>
      <c r="H456" s="258">
        <v>15</v>
      </c>
      <c r="J456" s="259">
        <v>0</v>
      </c>
      <c r="K456" s="259">
        <v>0</v>
      </c>
      <c r="L456" s="259">
        <v>0</v>
      </c>
      <c r="M456" s="259">
        <v>0</v>
      </c>
      <c r="N456" s="259">
        <v>0</v>
      </c>
      <c r="O456" s="259">
        <v>0</v>
      </c>
      <c r="P456" s="259">
        <v>0</v>
      </c>
      <c r="Q456" s="259">
        <v>0</v>
      </c>
      <c r="R456" s="259">
        <v>0</v>
      </c>
      <c r="S456" s="259">
        <v>15</v>
      </c>
      <c r="T456" s="259">
        <v>0</v>
      </c>
      <c r="U456" s="258">
        <v>0</v>
      </c>
      <c r="V456" s="258">
        <v>0</v>
      </c>
    </row>
    <row r="457" spans="1:22">
      <c r="A457" s="253">
        <v>455</v>
      </c>
      <c r="B457" s="254" t="s">
        <v>1095</v>
      </c>
      <c r="C457" s="255" t="s">
        <v>1073</v>
      </c>
      <c r="D457" s="256" t="s">
        <v>1423</v>
      </c>
      <c r="E457" s="256">
        <v>338</v>
      </c>
      <c r="F457" s="257">
        <v>2731102</v>
      </c>
      <c r="G457" s="255" t="s">
        <v>155</v>
      </c>
      <c r="H457" s="258">
        <v>5000</v>
      </c>
      <c r="J457" s="259">
        <v>0</v>
      </c>
      <c r="K457" s="259">
        <v>0</v>
      </c>
      <c r="L457" s="259">
        <v>0</v>
      </c>
      <c r="M457" s="259">
        <v>0</v>
      </c>
      <c r="N457" s="259">
        <v>0</v>
      </c>
      <c r="O457" s="259">
        <v>0</v>
      </c>
      <c r="P457" s="259">
        <v>0</v>
      </c>
      <c r="Q457" s="259">
        <v>0</v>
      </c>
      <c r="R457" s="259">
        <v>0</v>
      </c>
      <c r="S457" s="259">
        <v>5000</v>
      </c>
      <c r="T457" s="259">
        <v>0</v>
      </c>
      <c r="U457" s="258">
        <v>0</v>
      </c>
      <c r="V457" s="258">
        <v>0</v>
      </c>
    </row>
    <row r="458" spans="1:22">
      <c r="A458" s="253">
        <v>456</v>
      </c>
      <c r="B458" s="254" t="s">
        <v>1424</v>
      </c>
      <c r="C458" s="255" t="s">
        <v>1425</v>
      </c>
      <c r="D458" s="256" t="s">
        <v>1426</v>
      </c>
      <c r="E458" s="256">
        <v>342</v>
      </c>
      <c r="F458" s="257">
        <v>2821009</v>
      </c>
      <c r="G458" s="255" t="s">
        <v>160</v>
      </c>
      <c r="H458" s="258">
        <v>9500</v>
      </c>
      <c r="J458" s="259">
        <v>0</v>
      </c>
      <c r="K458" s="259">
        <v>0</v>
      </c>
      <c r="L458" s="259">
        <v>0</v>
      </c>
      <c r="M458" s="259">
        <v>0</v>
      </c>
      <c r="N458" s="259">
        <v>0</v>
      </c>
      <c r="O458" s="259">
        <v>0</v>
      </c>
      <c r="P458" s="259">
        <v>0</v>
      </c>
      <c r="Q458" s="259">
        <v>0</v>
      </c>
      <c r="R458" s="259">
        <v>0</v>
      </c>
      <c r="S458" s="259">
        <v>9500</v>
      </c>
      <c r="T458" s="259">
        <v>0</v>
      </c>
      <c r="U458" s="258">
        <v>0</v>
      </c>
      <c r="V458" s="258">
        <v>0</v>
      </c>
    </row>
    <row r="459" spans="2:22">
      <c r="B459" s="254">
        <v>45869</v>
      </c>
      <c r="C459" s="255" t="s">
        <v>1373</v>
      </c>
      <c r="F459" s="257">
        <v>2111001</v>
      </c>
      <c r="G459" s="255" t="s">
        <v>439</v>
      </c>
      <c r="H459" s="258">
        <v>731127.68</v>
      </c>
      <c r="J459" s="259">
        <v>731127.68</v>
      </c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8">
        <v>0</v>
      </c>
      <c r="V459" s="258">
        <v>0</v>
      </c>
    </row>
    <row r="460" spans="2:23">
      <c r="B460" s="254">
        <v>45869</v>
      </c>
      <c r="C460" s="255" t="s">
        <v>1376</v>
      </c>
      <c r="F460" s="257">
        <v>2111001</v>
      </c>
      <c r="G460" s="255" t="s">
        <v>439</v>
      </c>
      <c r="H460" s="258">
        <v>92954.07</v>
      </c>
      <c r="I460" s="258"/>
      <c r="J460" s="259">
        <v>92954.07</v>
      </c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>
        <v>0</v>
      </c>
      <c r="V460" s="258">
        <v>0</v>
      </c>
      <c r="W460" s="279"/>
    </row>
    <row r="461" spans="2:23">
      <c r="B461" s="254">
        <v>45869</v>
      </c>
      <c r="C461" s="255" t="s">
        <v>1377</v>
      </c>
      <c r="F461" s="257">
        <v>2111001</v>
      </c>
      <c r="G461" s="255" t="s">
        <v>439</v>
      </c>
      <c r="H461" s="258">
        <v>95733.38</v>
      </c>
      <c r="I461" s="258"/>
      <c r="J461" s="259">
        <v>95733.38</v>
      </c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>
        <v>0</v>
      </c>
      <c r="V461" s="258">
        <v>0</v>
      </c>
      <c r="W461" s="279"/>
    </row>
    <row r="462" spans="2:23">
      <c r="B462" s="254">
        <v>45869</v>
      </c>
      <c r="C462" s="255" t="s">
        <v>1374</v>
      </c>
      <c r="F462" s="257">
        <v>2111001</v>
      </c>
      <c r="G462" s="255" t="s">
        <v>439</v>
      </c>
      <c r="H462" s="258">
        <v>146939.33</v>
      </c>
      <c r="I462" s="258"/>
      <c r="J462" s="259">
        <v>146939.33</v>
      </c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>
        <v>0</v>
      </c>
      <c r="V462" s="258">
        <v>0</v>
      </c>
      <c r="W462" s="279"/>
    </row>
    <row r="463" spans="2:23">
      <c r="B463" s="254">
        <v>45869</v>
      </c>
      <c r="C463" s="255" t="s">
        <v>1375</v>
      </c>
      <c r="F463" s="257">
        <v>2111001</v>
      </c>
      <c r="G463" s="255" t="s">
        <v>439</v>
      </c>
      <c r="H463" s="258">
        <v>29937.24</v>
      </c>
      <c r="I463" s="258"/>
      <c r="J463" s="259">
        <v>29937.24</v>
      </c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>
        <v>0</v>
      </c>
      <c r="V463" s="258">
        <v>0</v>
      </c>
      <c r="W463" s="279"/>
    </row>
    <row r="464" spans="2:23">
      <c r="B464" s="254">
        <v>45869</v>
      </c>
      <c r="C464" s="255" t="s">
        <v>1378</v>
      </c>
      <c r="F464" s="257">
        <v>2111001</v>
      </c>
      <c r="G464" s="255" t="s">
        <v>439</v>
      </c>
      <c r="H464" s="258">
        <v>63145.36</v>
      </c>
      <c r="I464" s="258"/>
      <c r="J464" s="259">
        <v>63145.36</v>
      </c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>
        <v>0</v>
      </c>
      <c r="V464" s="258">
        <v>0</v>
      </c>
      <c r="W464" s="279"/>
    </row>
    <row r="465" spans="2:23">
      <c r="B465" s="254">
        <v>45838</v>
      </c>
      <c r="C465" s="255" t="s">
        <v>1376</v>
      </c>
      <c r="F465" s="257">
        <v>2111001</v>
      </c>
      <c r="G465" s="255" t="s">
        <v>439</v>
      </c>
      <c r="H465" s="258">
        <v>88074.93</v>
      </c>
      <c r="I465" s="258"/>
      <c r="J465" s="259">
        <v>88074.93</v>
      </c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>
        <v>0</v>
      </c>
      <c r="V465" s="258">
        <v>0</v>
      </c>
      <c r="W465" s="279"/>
    </row>
    <row r="466" spans="2:23">
      <c r="B466" s="254">
        <v>45838</v>
      </c>
      <c r="C466" s="255" t="s">
        <v>1373</v>
      </c>
      <c r="F466" s="257">
        <v>2111001</v>
      </c>
      <c r="G466" s="255" t="s">
        <v>439</v>
      </c>
      <c r="H466" s="258">
        <v>749579</v>
      </c>
      <c r="I466" s="258"/>
      <c r="J466" s="259">
        <v>749579</v>
      </c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>
        <v>0</v>
      </c>
      <c r="V466" s="258">
        <v>0</v>
      </c>
      <c r="W466" s="279"/>
    </row>
    <row r="467" spans="2:23">
      <c r="B467" s="254">
        <v>45838</v>
      </c>
      <c r="C467" s="255" t="s">
        <v>1375</v>
      </c>
      <c r="F467" s="257">
        <v>2111001</v>
      </c>
      <c r="G467" s="255" t="s">
        <v>439</v>
      </c>
      <c r="H467" s="258">
        <v>29937.24</v>
      </c>
      <c r="I467" s="258"/>
      <c r="J467" s="259">
        <v>29937.24</v>
      </c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>
        <v>0</v>
      </c>
      <c r="V467" s="258">
        <v>0</v>
      </c>
      <c r="W467" s="279"/>
    </row>
    <row r="468" spans="2:23">
      <c r="B468" s="254">
        <v>45838</v>
      </c>
      <c r="C468" s="255" t="s">
        <v>1374</v>
      </c>
      <c r="F468" s="257">
        <v>2111001</v>
      </c>
      <c r="G468" s="255" t="s">
        <v>439</v>
      </c>
      <c r="H468" s="258">
        <v>144093.67</v>
      </c>
      <c r="I468" s="258"/>
      <c r="J468" s="259">
        <v>144093.67</v>
      </c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>
        <v>0</v>
      </c>
      <c r="V468" s="258">
        <v>0</v>
      </c>
      <c r="W468" s="279"/>
    </row>
    <row r="469" spans="2:23">
      <c r="B469" s="254">
        <v>45838</v>
      </c>
      <c r="C469" s="255" t="s">
        <v>1377</v>
      </c>
      <c r="F469" s="257">
        <v>2111001</v>
      </c>
      <c r="G469" s="255" t="s">
        <v>439</v>
      </c>
      <c r="H469" s="258">
        <v>95358.22</v>
      </c>
      <c r="I469" s="258"/>
      <c r="J469" s="259">
        <v>95358.22</v>
      </c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>
        <v>0</v>
      </c>
      <c r="V469" s="258">
        <v>0</v>
      </c>
      <c r="W469" s="279"/>
    </row>
    <row r="470" spans="2:23">
      <c r="B470" s="254">
        <v>45855</v>
      </c>
      <c r="C470" s="255" t="s">
        <v>1073</v>
      </c>
      <c r="D470" s="256" t="s">
        <v>1427</v>
      </c>
      <c r="F470" s="257">
        <v>2210709</v>
      </c>
      <c r="G470" s="255" t="s">
        <v>151</v>
      </c>
      <c r="H470" s="258">
        <v>14172</v>
      </c>
      <c r="I470" s="258"/>
      <c r="J470" s="258"/>
      <c r="K470" s="258"/>
      <c r="L470" s="258">
        <v>14172</v>
      </c>
      <c r="M470" s="258"/>
      <c r="N470" s="258"/>
      <c r="O470" s="258"/>
      <c r="P470" s="258"/>
      <c r="Q470" s="258"/>
      <c r="R470" s="258"/>
      <c r="S470" s="258"/>
      <c r="T470" s="258"/>
      <c r="U470" s="258">
        <v>0</v>
      </c>
      <c r="V470" s="258">
        <v>0</v>
      </c>
      <c r="W470" s="279"/>
    </row>
    <row r="471" spans="2:23">
      <c r="B471" s="254">
        <v>45855</v>
      </c>
      <c r="C471" s="255" t="s">
        <v>1068</v>
      </c>
      <c r="D471" s="256" t="s">
        <v>1427</v>
      </c>
      <c r="F471" s="257">
        <v>2210709</v>
      </c>
      <c r="G471" s="255" t="s">
        <v>151</v>
      </c>
      <c r="H471" s="258">
        <v>1408</v>
      </c>
      <c r="I471" s="258"/>
      <c r="J471" s="258"/>
      <c r="K471" s="258"/>
      <c r="L471" s="258">
        <v>1408</v>
      </c>
      <c r="M471" s="258"/>
      <c r="N471" s="258"/>
      <c r="O471" s="258"/>
      <c r="P471" s="258"/>
      <c r="Q471" s="258"/>
      <c r="R471" s="258"/>
      <c r="S471" s="258"/>
      <c r="T471" s="258"/>
      <c r="U471" s="258">
        <v>0</v>
      </c>
      <c r="V471" s="258">
        <v>0</v>
      </c>
      <c r="W471" s="279"/>
    </row>
    <row r="472" spans="2:23">
      <c r="B472" s="254">
        <v>45869</v>
      </c>
      <c r="C472" s="255" t="s">
        <v>1428</v>
      </c>
      <c r="D472" s="256" t="s">
        <v>1429</v>
      </c>
      <c r="E472" s="256">
        <v>1910</v>
      </c>
      <c r="F472" s="257">
        <v>2210102</v>
      </c>
      <c r="G472" s="255" t="s">
        <v>943</v>
      </c>
      <c r="H472" s="258">
        <v>65406</v>
      </c>
      <c r="I472" s="258"/>
      <c r="J472" s="258"/>
      <c r="K472" s="258"/>
      <c r="L472" s="258"/>
      <c r="M472" s="258"/>
      <c r="N472" s="258"/>
      <c r="O472" s="258"/>
      <c r="P472" s="258"/>
      <c r="Q472" s="258">
        <v>65406</v>
      </c>
      <c r="R472" s="258"/>
      <c r="S472" s="258"/>
      <c r="T472" s="258"/>
      <c r="U472" s="258">
        <v>0</v>
      </c>
      <c r="V472" s="258">
        <v>0</v>
      </c>
      <c r="W472" s="279"/>
    </row>
    <row r="473" spans="2:23">
      <c r="B473" s="254">
        <v>45869</v>
      </c>
      <c r="C473" s="255" t="s">
        <v>1068</v>
      </c>
      <c r="D473" s="256" t="s">
        <v>1429</v>
      </c>
      <c r="E473" s="256">
        <v>1911</v>
      </c>
      <c r="F473" s="257">
        <v>2210102</v>
      </c>
      <c r="G473" s="255" t="s">
        <v>943</v>
      </c>
      <c r="H473" s="258">
        <v>1962.18</v>
      </c>
      <c r="I473" s="258"/>
      <c r="J473" s="258"/>
      <c r="K473" s="258"/>
      <c r="L473" s="258"/>
      <c r="M473" s="258"/>
      <c r="N473" s="258"/>
      <c r="O473" s="258"/>
      <c r="P473" s="258"/>
      <c r="Q473" s="258">
        <v>1962.18</v>
      </c>
      <c r="R473" s="258"/>
      <c r="S473" s="258"/>
      <c r="T473" s="258"/>
      <c r="U473" s="258">
        <v>0</v>
      </c>
      <c r="V473" s="258">
        <v>0</v>
      </c>
      <c r="W473" s="279"/>
    </row>
    <row r="474" spans="2:23">
      <c r="B474" s="254">
        <v>45860</v>
      </c>
      <c r="C474" s="255" t="s">
        <v>1073</v>
      </c>
      <c r="D474" s="256" t="s">
        <v>1430</v>
      </c>
      <c r="E474" s="256">
        <v>1909</v>
      </c>
      <c r="F474" s="257">
        <v>2210709</v>
      </c>
      <c r="G474" s="255" t="s">
        <v>151</v>
      </c>
      <c r="H474" s="258">
        <v>50000</v>
      </c>
      <c r="I474" s="258"/>
      <c r="J474" s="258"/>
      <c r="K474" s="258"/>
      <c r="L474" s="258"/>
      <c r="M474" s="258"/>
      <c r="N474" s="258"/>
      <c r="O474" s="258"/>
      <c r="P474" s="258"/>
      <c r="Q474" s="258">
        <v>50000</v>
      </c>
      <c r="R474" s="258"/>
      <c r="S474" s="258"/>
      <c r="T474" s="258"/>
      <c r="U474" s="258">
        <v>0</v>
      </c>
      <c r="V474" s="258">
        <v>0</v>
      </c>
      <c r="W474" s="279"/>
    </row>
    <row r="475" spans="2:23">
      <c r="B475" s="254">
        <v>45869</v>
      </c>
      <c r="C475" s="255" t="s">
        <v>1073</v>
      </c>
      <c r="D475" s="256" t="s">
        <v>1431</v>
      </c>
      <c r="E475" s="256">
        <v>1915</v>
      </c>
      <c r="F475" s="257">
        <v>2210709</v>
      </c>
      <c r="G475" s="255" t="s">
        <v>151</v>
      </c>
      <c r="H475" s="258">
        <v>70000</v>
      </c>
      <c r="I475" s="258"/>
      <c r="J475" s="258"/>
      <c r="K475" s="258"/>
      <c r="L475" s="258"/>
      <c r="M475" s="258"/>
      <c r="N475" s="258"/>
      <c r="O475" s="258"/>
      <c r="P475" s="258"/>
      <c r="Q475" s="258">
        <v>70000</v>
      </c>
      <c r="R475" s="258"/>
      <c r="S475" s="258"/>
      <c r="T475" s="258"/>
      <c r="U475" s="258">
        <v>0</v>
      </c>
      <c r="V475" s="258">
        <v>0</v>
      </c>
      <c r="W475" s="279"/>
    </row>
    <row r="476" spans="2:23">
      <c r="B476" s="254">
        <v>45869</v>
      </c>
      <c r="C476" s="255" t="s">
        <v>1432</v>
      </c>
      <c r="F476" s="257">
        <v>2211101</v>
      </c>
      <c r="G476" s="255" t="s">
        <v>988</v>
      </c>
      <c r="H476" s="258">
        <v>113</v>
      </c>
      <c r="I476" s="258"/>
      <c r="J476" s="258"/>
      <c r="K476" s="258"/>
      <c r="L476" s="258"/>
      <c r="M476" s="258"/>
      <c r="N476" s="258"/>
      <c r="O476" s="258"/>
      <c r="P476" s="258"/>
      <c r="Q476" s="258">
        <v>113</v>
      </c>
      <c r="R476" s="258"/>
      <c r="S476" s="258"/>
      <c r="T476" s="258"/>
      <c r="U476" s="258">
        <v>0</v>
      </c>
      <c r="V476" s="258">
        <v>0</v>
      </c>
      <c r="W476" s="279"/>
    </row>
    <row r="477" spans="2:23">
      <c r="B477" s="254">
        <v>45869</v>
      </c>
      <c r="C477" s="255" t="s">
        <v>1433</v>
      </c>
      <c r="D477" s="256" t="s">
        <v>1434</v>
      </c>
      <c r="E477" s="256">
        <v>1916</v>
      </c>
      <c r="F477" s="257">
        <v>3112208</v>
      </c>
      <c r="G477" s="255" t="s">
        <v>1044</v>
      </c>
      <c r="H477" s="258">
        <v>46019.41</v>
      </c>
      <c r="I477" s="258"/>
      <c r="J477" s="258"/>
      <c r="K477" s="258"/>
      <c r="L477" s="258"/>
      <c r="M477" s="258"/>
      <c r="N477" s="258"/>
      <c r="O477" s="258"/>
      <c r="P477" s="258"/>
      <c r="Q477" s="258">
        <v>46019.41</v>
      </c>
      <c r="R477" s="258"/>
      <c r="S477" s="258"/>
      <c r="T477" s="258"/>
      <c r="U477" s="258">
        <v>0</v>
      </c>
      <c r="V477" s="258">
        <v>0</v>
      </c>
      <c r="W477" s="279"/>
    </row>
    <row r="478" spans="2:23">
      <c r="B478" s="254">
        <v>45869</v>
      </c>
      <c r="C478" s="255" t="s">
        <v>1068</v>
      </c>
      <c r="D478" s="256" t="s">
        <v>1434</v>
      </c>
      <c r="E478" s="256">
        <v>1914</v>
      </c>
      <c r="F478" s="257">
        <v>3112208</v>
      </c>
      <c r="G478" s="255" t="s">
        <v>1044</v>
      </c>
      <c r="H478" s="258">
        <v>1380.58</v>
      </c>
      <c r="I478" s="258"/>
      <c r="J478" s="258"/>
      <c r="K478" s="258"/>
      <c r="L478" s="258"/>
      <c r="M478" s="258"/>
      <c r="N478" s="258"/>
      <c r="O478" s="258"/>
      <c r="P478" s="258"/>
      <c r="Q478" s="258">
        <v>1380.58</v>
      </c>
      <c r="R478" s="258"/>
      <c r="S478" s="258"/>
      <c r="T478" s="258"/>
      <c r="U478" s="258">
        <v>0</v>
      </c>
      <c r="V478" s="258">
        <v>0</v>
      </c>
      <c r="W478" s="279"/>
    </row>
    <row r="479" spans="2:23">
      <c r="B479" s="254">
        <v>45862</v>
      </c>
      <c r="C479" s="255" t="s">
        <v>1435</v>
      </c>
      <c r="D479" s="256" t="s">
        <v>1436</v>
      </c>
      <c r="E479" s="256" t="s">
        <v>1437</v>
      </c>
      <c r="F479" s="257">
        <v>2111243</v>
      </c>
      <c r="G479" s="255" t="s">
        <v>124</v>
      </c>
      <c r="H479" s="258">
        <v>5000</v>
      </c>
      <c r="I479" s="258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>
        <v>0</v>
      </c>
      <c r="V479" s="258">
        <v>5000</v>
      </c>
      <c r="W479" s="279"/>
    </row>
    <row r="480" spans="2:23">
      <c r="B480" s="254">
        <v>45849</v>
      </c>
      <c r="C480" s="255" t="s">
        <v>1438</v>
      </c>
      <c r="D480" s="256" t="s">
        <v>1439</v>
      </c>
      <c r="E480" s="256" t="s">
        <v>1440</v>
      </c>
      <c r="F480" s="257">
        <v>2111243</v>
      </c>
      <c r="G480" s="255" t="s">
        <v>124</v>
      </c>
      <c r="H480" s="258">
        <v>6854.81</v>
      </c>
      <c r="I480" s="258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>
        <v>6854.81</v>
      </c>
      <c r="W480" s="279"/>
    </row>
    <row r="481" spans="2:23">
      <c r="B481" s="254">
        <v>45862</v>
      </c>
      <c r="C481" s="255" t="s">
        <v>1441</v>
      </c>
      <c r="D481" s="256" t="s">
        <v>1442</v>
      </c>
      <c r="E481" s="256" t="s">
        <v>1443</v>
      </c>
      <c r="F481" s="257">
        <v>2111243</v>
      </c>
      <c r="G481" s="255" t="s">
        <v>124</v>
      </c>
      <c r="H481" s="258">
        <v>30000</v>
      </c>
      <c r="I481" s="258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>
        <v>30000</v>
      </c>
      <c r="W481" s="279"/>
    </row>
    <row r="482" spans="2:23">
      <c r="B482" s="254">
        <v>45869</v>
      </c>
      <c r="C482" s="255" t="s">
        <v>1441</v>
      </c>
      <c r="D482" s="256" t="s">
        <v>1444</v>
      </c>
      <c r="E482" s="256" t="s">
        <v>1445</v>
      </c>
      <c r="F482" s="257">
        <v>2111243</v>
      </c>
      <c r="G482" s="255" t="s">
        <v>124</v>
      </c>
      <c r="H482" s="258">
        <v>25317</v>
      </c>
      <c r="I482" s="258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>
        <v>25317</v>
      </c>
      <c r="W482" s="279"/>
    </row>
    <row r="483" spans="2:23">
      <c r="B483" s="254">
        <v>45869</v>
      </c>
      <c r="C483" s="255" t="s">
        <v>1446</v>
      </c>
      <c r="D483" s="256" t="s">
        <v>1447</v>
      </c>
      <c r="E483" s="256" t="s">
        <v>1448</v>
      </c>
      <c r="F483" s="257">
        <v>2111243</v>
      </c>
      <c r="G483" s="255" t="s">
        <v>124</v>
      </c>
      <c r="H483" s="258">
        <v>6598.97</v>
      </c>
      <c r="I483" s="258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>
        <v>6598.97</v>
      </c>
      <c r="W483" s="279"/>
    </row>
    <row r="484" spans="2:23">
      <c r="B484" s="254">
        <v>45869</v>
      </c>
      <c r="C484" s="255" t="s">
        <v>1449</v>
      </c>
      <c r="D484" s="256" t="s">
        <v>1450</v>
      </c>
      <c r="E484" s="256" t="s">
        <v>1451</v>
      </c>
      <c r="F484" s="257">
        <v>2210102</v>
      </c>
      <c r="G484" s="255" t="s">
        <v>943</v>
      </c>
      <c r="H484" s="258">
        <v>500</v>
      </c>
      <c r="I484" s="258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V484" s="258">
        <v>500</v>
      </c>
      <c r="W484" s="279"/>
    </row>
    <row r="485" spans="2:23">
      <c r="B485" s="254">
        <v>45869</v>
      </c>
      <c r="C485" s="255" t="s">
        <v>1452</v>
      </c>
      <c r="D485" s="256" t="s">
        <v>1453</v>
      </c>
      <c r="E485" s="256" t="s">
        <v>1454</v>
      </c>
      <c r="F485" s="257">
        <v>2210102</v>
      </c>
      <c r="G485" s="255" t="s">
        <v>943</v>
      </c>
      <c r="H485" s="258">
        <v>500</v>
      </c>
      <c r="I485" s="258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V485" s="258">
        <v>500</v>
      </c>
      <c r="W485" s="279"/>
    </row>
    <row r="486" spans="2:23">
      <c r="B486" s="254">
        <v>45869</v>
      </c>
      <c r="C486" s="255" t="s">
        <v>1455</v>
      </c>
      <c r="D486" s="256" t="s">
        <v>1456</v>
      </c>
      <c r="E486" s="256" t="s">
        <v>1457</v>
      </c>
      <c r="F486" s="257">
        <v>2210102</v>
      </c>
      <c r="G486" s="255" t="s">
        <v>943</v>
      </c>
      <c r="H486" s="258">
        <v>290</v>
      </c>
      <c r="I486" s="258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V486" s="258">
        <v>290</v>
      </c>
      <c r="W486" s="279"/>
    </row>
    <row r="487" spans="2:23">
      <c r="B487" s="254">
        <v>45869</v>
      </c>
      <c r="C487" s="255" t="s">
        <v>1452</v>
      </c>
      <c r="D487" s="256" t="s">
        <v>1458</v>
      </c>
      <c r="E487" s="256" t="s">
        <v>1459</v>
      </c>
      <c r="F487" s="257">
        <v>2210102</v>
      </c>
      <c r="G487" s="255" t="s">
        <v>943</v>
      </c>
      <c r="H487" s="258">
        <v>4628</v>
      </c>
      <c r="I487" s="258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V487" s="258">
        <v>4628</v>
      </c>
      <c r="W487" s="279"/>
    </row>
    <row r="488" spans="2:23">
      <c r="B488" s="254">
        <v>45869</v>
      </c>
      <c r="C488" s="255" t="s">
        <v>1068</v>
      </c>
      <c r="D488" s="256" t="s">
        <v>1458</v>
      </c>
      <c r="E488" s="256" t="s">
        <v>1460</v>
      </c>
      <c r="F488" s="257">
        <v>2210102</v>
      </c>
      <c r="G488" s="255" t="s">
        <v>943</v>
      </c>
      <c r="H488" s="258">
        <v>46.72</v>
      </c>
      <c r="I488" s="258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V488" s="258">
        <v>46.72</v>
      </c>
      <c r="W488" s="279"/>
    </row>
    <row r="489" spans="2:23">
      <c r="B489" s="254">
        <v>45849</v>
      </c>
      <c r="C489" s="255" t="s">
        <v>1461</v>
      </c>
      <c r="D489" s="256" t="s">
        <v>1462</v>
      </c>
      <c r="E489" s="256">
        <v>13165</v>
      </c>
      <c r="F489" s="257">
        <v>2210103</v>
      </c>
      <c r="G489" s="255" t="s">
        <v>131</v>
      </c>
      <c r="H489" s="258">
        <v>1000</v>
      </c>
      <c r="I489" s="258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V489" s="258">
        <v>1000</v>
      </c>
      <c r="W489" s="279"/>
    </row>
    <row r="490" spans="2:23">
      <c r="B490" s="254">
        <v>45849</v>
      </c>
      <c r="C490" s="255" t="s">
        <v>1452</v>
      </c>
      <c r="D490" s="256" t="s">
        <v>1463</v>
      </c>
      <c r="E490" s="256" t="s">
        <v>1464</v>
      </c>
      <c r="F490" s="257">
        <v>2210104</v>
      </c>
      <c r="G490" s="255" t="s">
        <v>195</v>
      </c>
      <c r="H490" s="258">
        <v>4850</v>
      </c>
      <c r="I490" s="258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>
        <v>4850</v>
      </c>
      <c r="W490" s="279"/>
    </row>
    <row r="491" spans="2:23">
      <c r="B491" s="254">
        <v>45849</v>
      </c>
      <c r="C491" s="255" t="s">
        <v>1068</v>
      </c>
      <c r="D491" s="256" t="s">
        <v>1463</v>
      </c>
      <c r="E491" s="256" t="s">
        <v>1465</v>
      </c>
      <c r="F491" s="257">
        <v>2210104</v>
      </c>
      <c r="G491" s="255" t="s">
        <v>195</v>
      </c>
      <c r="H491" s="258">
        <v>150</v>
      </c>
      <c r="I491" s="258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>
        <v>150</v>
      </c>
      <c r="W491" s="279"/>
    </row>
    <row r="492" spans="2:23">
      <c r="B492" s="254">
        <v>45869</v>
      </c>
      <c r="C492" s="255" t="s">
        <v>1466</v>
      </c>
      <c r="D492" s="256" t="s">
        <v>1467</v>
      </c>
      <c r="E492" s="256" t="s">
        <v>1468</v>
      </c>
      <c r="F492" s="257">
        <v>2210106</v>
      </c>
      <c r="G492" s="255" t="s">
        <v>1083</v>
      </c>
      <c r="H492" s="258">
        <v>2200</v>
      </c>
      <c r="I492" s="258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>
        <v>2200</v>
      </c>
      <c r="W492" s="279"/>
    </row>
    <row r="493" spans="2:23">
      <c r="B493" s="254">
        <v>45869</v>
      </c>
      <c r="C493" s="255" t="s">
        <v>1469</v>
      </c>
      <c r="D493" s="256" t="s">
        <v>1470</v>
      </c>
      <c r="E493" s="256" t="s">
        <v>1471</v>
      </c>
      <c r="F493" s="257">
        <v>2210121</v>
      </c>
      <c r="G493" s="255" t="s">
        <v>133</v>
      </c>
      <c r="H493" s="258">
        <v>43935</v>
      </c>
      <c r="I493" s="258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>
        <v>43935</v>
      </c>
      <c r="W493" s="279"/>
    </row>
    <row r="494" spans="2:23">
      <c r="B494" s="254">
        <v>45869</v>
      </c>
      <c r="C494" s="255" t="s">
        <v>1068</v>
      </c>
      <c r="D494" s="256" t="s">
        <v>1472</v>
      </c>
      <c r="E494" s="256" t="s">
        <v>1473</v>
      </c>
      <c r="F494" s="257">
        <v>2210121</v>
      </c>
      <c r="G494" s="255" t="s">
        <v>133</v>
      </c>
      <c r="H494" s="258">
        <v>1305</v>
      </c>
      <c r="I494" s="258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>
        <v>1305</v>
      </c>
      <c r="W494" s="279"/>
    </row>
    <row r="495" spans="2:23">
      <c r="B495" s="254">
        <v>45841</v>
      </c>
      <c r="C495" s="255" t="s">
        <v>1452</v>
      </c>
      <c r="D495" s="256" t="s">
        <v>1474</v>
      </c>
      <c r="E495" s="256">
        <v>13573</v>
      </c>
      <c r="F495" s="257">
        <v>2210201</v>
      </c>
      <c r="G495" s="255" t="s">
        <v>952</v>
      </c>
      <c r="H495" s="258">
        <v>5000</v>
      </c>
      <c r="I495" s="258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V495" s="258">
        <v>5000</v>
      </c>
      <c r="W495" s="279"/>
    </row>
    <row r="496" spans="2:23">
      <c r="B496" s="254">
        <v>45841</v>
      </c>
      <c r="C496" s="255" t="s">
        <v>1475</v>
      </c>
      <c r="D496" s="256" t="s">
        <v>1476</v>
      </c>
      <c r="E496" s="256">
        <v>13576</v>
      </c>
      <c r="F496" s="257">
        <v>2210201</v>
      </c>
      <c r="G496" s="255" t="s">
        <v>952</v>
      </c>
      <c r="H496" s="258">
        <v>17800</v>
      </c>
      <c r="I496" s="258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V496" s="258">
        <v>17800</v>
      </c>
      <c r="W496" s="279"/>
    </row>
    <row r="497" spans="2:23">
      <c r="B497" s="254">
        <v>45856</v>
      </c>
      <c r="C497" s="255" t="s">
        <v>1452</v>
      </c>
      <c r="D497" s="256" t="s">
        <v>1477</v>
      </c>
      <c r="E497" s="256">
        <v>13173</v>
      </c>
      <c r="F497" s="257">
        <v>2210201</v>
      </c>
      <c r="G497" s="255" t="s">
        <v>952</v>
      </c>
      <c r="H497" s="258">
        <v>5000</v>
      </c>
      <c r="I497" s="258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V497" s="258">
        <v>5000</v>
      </c>
      <c r="W497" s="279"/>
    </row>
    <row r="498" spans="2:23">
      <c r="B498" s="254">
        <v>45862</v>
      </c>
      <c r="C498" s="255" t="s">
        <v>1452</v>
      </c>
      <c r="D498" s="256" t="s">
        <v>1478</v>
      </c>
      <c r="E498" s="256" t="s">
        <v>1437</v>
      </c>
      <c r="F498" s="257">
        <v>2210201</v>
      </c>
      <c r="G498" s="255" t="s">
        <v>952</v>
      </c>
      <c r="H498" s="258">
        <v>5000</v>
      </c>
      <c r="I498" s="258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V498" s="258">
        <v>5000</v>
      </c>
      <c r="W498" s="279"/>
    </row>
    <row r="499" spans="2:23">
      <c r="B499" s="254">
        <v>45869</v>
      </c>
      <c r="C499" s="255" t="s">
        <v>1452</v>
      </c>
      <c r="D499" s="256" t="s">
        <v>1479</v>
      </c>
      <c r="E499" s="256" t="s">
        <v>1480</v>
      </c>
      <c r="F499" s="257">
        <v>2210201</v>
      </c>
      <c r="G499" s="255" t="s">
        <v>952</v>
      </c>
      <c r="H499" s="258">
        <v>27950</v>
      </c>
      <c r="I499" s="258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V499" s="258">
        <v>27950</v>
      </c>
      <c r="W499" s="279"/>
    </row>
    <row r="500" spans="2:23">
      <c r="B500" s="254">
        <v>45869</v>
      </c>
      <c r="C500" s="255" t="s">
        <v>1481</v>
      </c>
      <c r="D500" s="256" t="s">
        <v>1482</v>
      </c>
      <c r="E500" s="256" t="s">
        <v>1483</v>
      </c>
      <c r="F500" s="257">
        <v>2210202</v>
      </c>
      <c r="G500" s="255" t="s">
        <v>136</v>
      </c>
      <c r="H500" s="258">
        <v>300</v>
      </c>
      <c r="I500" s="258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V500" s="258">
        <v>300</v>
      </c>
      <c r="W500" s="279"/>
    </row>
    <row r="501" spans="2:23">
      <c r="B501" s="254">
        <v>45869</v>
      </c>
      <c r="C501" s="255" t="s">
        <v>1484</v>
      </c>
      <c r="D501" s="256" t="s">
        <v>1485</v>
      </c>
      <c r="E501" s="256" t="s">
        <v>1483</v>
      </c>
      <c r="F501" s="257">
        <v>2210202</v>
      </c>
      <c r="G501" s="255" t="s">
        <v>136</v>
      </c>
      <c r="H501" s="258">
        <v>400</v>
      </c>
      <c r="I501" s="258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V501" s="258">
        <v>400</v>
      </c>
      <c r="W501" s="279"/>
    </row>
    <row r="502" spans="2:23">
      <c r="B502" s="254">
        <v>45869</v>
      </c>
      <c r="C502" s="255" t="s">
        <v>1484</v>
      </c>
      <c r="D502" s="256" t="s">
        <v>1486</v>
      </c>
      <c r="E502" s="256" t="s">
        <v>1454</v>
      </c>
      <c r="F502" s="257">
        <v>2210202</v>
      </c>
      <c r="G502" s="255" t="s">
        <v>136</v>
      </c>
      <c r="H502" s="258">
        <v>800</v>
      </c>
      <c r="I502" s="258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V502" s="258">
        <v>800</v>
      </c>
      <c r="W502" s="279"/>
    </row>
    <row r="503" spans="2:23">
      <c r="B503" s="254">
        <v>45849</v>
      </c>
      <c r="C503" s="255" t="s">
        <v>1449</v>
      </c>
      <c r="D503" s="256" t="s">
        <v>1487</v>
      </c>
      <c r="E503" s="256">
        <v>13154</v>
      </c>
      <c r="F503" s="257">
        <v>2210203</v>
      </c>
      <c r="G503" s="255" t="s">
        <v>953</v>
      </c>
      <c r="H503" s="258">
        <v>5700</v>
      </c>
      <c r="I503" s="258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V503" s="258">
        <v>5700</v>
      </c>
      <c r="W503" s="279"/>
    </row>
    <row r="504" spans="2:23">
      <c r="B504" s="254">
        <v>45862</v>
      </c>
      <c r="C504" s="255" t="s">
        <v>1449</v>
      </c>
      <c r="D504" s="256" t="s">
        <v>1488</v>
      </c>
      <c r="E504" s="256" t="s">
        <v>1437</v>
      </c>
      <c r="F504" s="257">
        <v>2210203</v>
      </c>
      <c r="G504" s="255" t="s">
        <v>953</v>
      </c>
      <c r="H504" s="258">
        <v>5000</v>
      </c>
      <c r="I504" s="258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V504" s="258">
        <v>5000</v>
      </c>
      <c r="W504" s="279"/>
    </row>
    <row r="505" spans="2:23">
      <c r="B505" s="254">
        <v>45869</v>
      </c>
      <c r="C505" s="255" t="s">
        <v>1452</v>
      </c>
      <c r="D505" s="256" t="s">
        <v>1489</v>
      </c>
      <c r="E505" s="256" t="s">
        <v>1490</v>
      </c>
      <c r="F505" s="257">
        <v>2210203</v>
      </c>
      <c r="G505" s="255" t="s">
        <v>953</v>
      </c>
      <c r="H505" s="258">
        <v>1455</v>
      </c>
      <c r="I505" s="258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V505" s="258">
        <v>1455</v>
      </c>
      <c r="W505" s="279"/>
    </row>
    <row r="506" spans="2:23">
      <c r="B506" s="254">
        <v>45869</v>
      </c>
      <c r="C506" s="255" t="s">
        <v>1068</v>
      </c>
      <c r="D506" s="256" t="s">
        <v>1489</v>
      </c>
      <c r="E506" s="256" t="s">
        <v>1491</v>
      </c>
      <c r="F506" s="257">
        <v>2210203</v>
      </c>
      <c r="G506" s="255" t="s">
        <v>953</v>
      </c>
      <c r="H506" s="258">
        <v>45</v>
      </c>
      <c r="I506" s="258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V506" s="258">
        <v>45</v>
      </c>
      <c r="W506" s="279"/>
    </row>
    <row r="507" spans="2:23">
      <c r="B507" s="254">
        <v>45840</v>
      </c>
      <c r="C507" s="255" t="s">
        <v>1112</v>
      </c>
      <c r="D507" s="256" t="s">
        <v>1492</v>
      </c>
      <c r="E507" s="256">
        <v>13569</v>
      </c>
      <c r="F507" s="257">
        <v>2210205</v>
      </c>
      <c r="G507" s="255" t="s">
        <v>200</v>
      </c>
      <c r="H507" s="258">
        <v>12008</v>
      </c>
      <c r="I507" s="258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V507" s="258">
        <v>12008</v>
      </c>
      <c r="W507" s="279"/>
    </row>
    <row r="508" spans="2:23">
      <c r="B508" s="254">
        <v>45840</v>
      </c>
      <c r="C508" s="255" t="s">
        <v>1068</v>
      </c>
      <c r="D508" s="256" t="s">
        <v>1492</v>
      </c>
      <c r="E508" s="256">
        <v>13570</v>
      </c>
      <c r="F508" s="257">
        <v>2210205</v>
      </c>
      <c r="G508" s="255" t="s">
        <v>200</v>
      </c>
      <c r="H508" s="258">
        <v>632</v>
      </c>
      <c r="I508" s="258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V508" s="258">
        <v>632</v>
      </c>
      <c r="W508" s="279"/>
    </row>
    <row r="509" spans="2:23">
      <c r="B509" s="254">
        <v>45849</v>
      </c>
      <c r="C509" s="255" t="s">
        <v>1112</v>
      </c>
      <c r="D509" s="256" t="s">
        <v>1493</v>
      </c>
      <c r="E509" s="256">
        <v>13153</v>
      </c>
      <c r="F509" s="257">
        <v>2210205</v>
      </c>
      <c r="G509" s="255" t="s">
        <v>200</v>
      </c>
      <c r="H509" s="258">
        <v>2300</v>
      </c>
      <c r="I509" s="258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V509" s="258">
        <v>2300</v>
      </c>
      <c r="W509" s="279"/>
    </row>
    <row r="510" spans="2:23">
      <c r="B510" s="254">
        <v>45849</v>
      </c>
      <c r="C510" s="255" t="s">
        <v>1494</v>
      </c>
      <c r="D510" s="256" t="s">
        <v>1495</v>
      </c>
      <c r="E510" s="256">
        <v>13160</v>
      </c>
      <c r="F510" s="257">
        <v>2210205</v>
      </c>
      <c r="G510" s="255" t="s">
        <v>200</v>
      </c>
      <c r="H510" s="258">
        <v>900</v>
      </c>
      <c r="I510" s="258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V510" s="258">
        <v>900</v>
      </c>
      <c r="W510" s="279"/>
    </row>
    <row r="511" spans="2:23">
      <c r="B511" s="254">
        <v>45849</v>
      </c>
      <c r="C511" s="255" t="s">
        <v>1112</v>
      </c>
      <c r="D511" s="256" t="s">
        <v>1496</v>
      </c>
      <c r="E511" s="256">
        <v>13162</v>
      </c>
      <c r="F511" s="257">
        <v>2210205</v>
      </c>
      <c r="G511" s="255" t="s">
        <v>200</v>
      </c>
      <c r="H511" s="258">
        <v>400</v>
      </c>
      <c r="I511" s="258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V511" s="258">
        <v>400</v>
      </c>
      <c r="W511" s="279"/>
    </row>
    <row r="512" spans="2:23">
      <c r="B512" s="254">
        <v>45859</v>
      </c>
      <c r="C512" s="255" t="s">
        <v>1112</v>
      </c>
      <c r="D512" s="256" t="s">
        <v>1497</v>
      </c>
      <c r="E512" s="256">
        <v>13185</v>
      </c>
      <c r="F512" s="257">
        <v>2210205</v>
      </c>
      <c r="G512" s="255" t="s">
        <v>200</v>
      </c>
      <c r="H512" s="258">
        <v>4066.95</v>
      </c>
      <c r="I512" s="258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V512" s="258">
        <v>4066.95</v>
      </c>
      <c r="W512" s="279"/>
    </row>
    <row r="513" spans="2:23">
      <c r="B513" s="254">
        <v>45859</v>
      </c>
      <c r="C513" s="255" t="s">
        <v>1068</v>
      </c>
      <c r="D513" s="256" t="s">
        <v>1497</v>
      </c>
      <c r="E513" s="256">
        <v>13186</v>
      </c>
      <c r="F513" s="257">
        <v>2210205</v>
      </c>
      <c r="G513" s="255" t="s">
        <v>200</v>
      </c>
      <c r="H513" s="258">
        <v>214.05</v>
      </c>
      <c r="I513" s="258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V513" s="258">
        <v>214.05</v>
      </c>
      <c r="W513" s="279"/>
    </row>
    <row r="514" spans="2:23">
      <c r="B514" s="254">
        <v>45860</v>
      </c>
      <c r="C514" s="255" t="s">
        <v>1112</v>
      </c>
      <c r="D514" s="256" t="s">
        <v>1498</v>
      </c>
      <c r="E514" s="256" t="s">
        <v>1499</v>
      </c>
      <c r="F514" s="257">
        <v>2210205</v>
      </c>
      <c r="G514" s="255" t="s">
        <v>200</v>
      </c>
      <c r="H514" s="258">
        <v>11068.45</v>
      </c>
      <c r="I514" s="258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V514" s="258">
        <v>11068.45</v>
      </c>
      <c r="W514" s="279"/>
    </row>
    <row r="515" spans="2:23">
      <c r="B515" s="254">
        <v>45860</v>
      </c>
      <c r="C515" s="255" t="s">
        <v>1068</v>
      </c>
      <c r="D515" s="256" t="s">
        <v>1498</v>
      </c>
      <c r="E515" s="256" t="s">
        <v>1500</v>
      </c>
      <c r="F515" s="257">
        <v>2210205</v>
      </c>
      <c r="G515" s="255" t="s">
        <v>200</v>
      </c>
      <c r="H515" s="258">
        <v>582.55</v>
      </c>
      <c r="I515" s="258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V515" s="258">
        <v>582.55</v>
      </c>
      <c r="W515" s="279"/>
    </row>
    <row r="516" spans="2:23">
      <c r="B516" s="254">
        <v>45849</v>
      </c>
      <c r="C516" s="255" t="s">
        <v>1112</v>
      </c>
      <c r="D516" s="256" t="s">
        <v>1501</v>
      </c>
      <c r="E516" s="256" t="s">
        <v>1502</v>
      </c>
      <c r="F516" s="257">
        <v>2210205</v>
      </c>
      <c r="G516" s="255" t="s">
        <v>200</v>
      </c>
      <c r="H516" s="258">
        <v>3000</v>
      </c>
      <c r="I516" s="258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>
        <v>3000</v>
      </c>
      <c r="W516" s="279"/>
    </row>
    <row r="517" spans="2:23">
      <c r="B517" s="254">
        <v>45849</v>
      </c>
      <c r="C517" s="255" t="s">
        <v>1112</v>
      </c>
      <c r="D517" s="256" t="s">
        <v>1503</v>
      </c>
      <c r="E517" s="256" t="s">
        <v>1504</v>
      </c>
      <c r="F517" s="257">
        <v>2210205</v>
      </c>
      <c r="G517" s="255" t="s">
        <v>200</v>
      </c>
      <c r="H517" s="258">
        <v>10719.32</v>
      </c>
      <c r="I517" s="258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>
        <v>10719.32</v>
      </c>
      <c r="W517" s="279"/>
    </row>
    <row r="518" spans="2:23">
      <c r="B518" s="254">
        <v>45849</v>
      </c>
      <c r="C518" s="255" t="s">
        <v>1068</v>
      </c>
      <c r="D518" s="256" t="s">
        <v>1505</v>
      </c>
      <c r="E518" s="256" t="s">
        <v>1506</v>
      </c>
      <c r="F518" s="257">
        <v>2210205</v>
      </c>
      <c r="G518" s="255" t="s">
        <v>200</v>
      </c>
      <c r="H518" s="258">
        <v>564.18</v>
      </c>
      <c r="I518" s="258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>
        <v>564.18</v>
      </c>
      <c r="W518" s="279"/>
    </row>
    <row r="519" spans="2:23">
      <c r="B519" s="254">
        <v>45869</v>
      </c>
      <c r="C519" s="255" t="s">
        <v>1112</v>
      </c>
      <c r="D519" s="256" t="s">
        <v>1507</v>
      </c>
      <c r="E519" s="256" t="s">
        <v>1508</v>
      </c>
      <c r="F519" s="257">
        <v>2210205</v>
      </c>
      <c r="G519" s="255" t="s">
        <v>200</v>
      </c>
      <c r="H519" s="258">
        <v>11068.45</v>
      </c>
      <c r="I519" s="258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>
        <v>11068.45</v>
      </c>
      <c r="W519" s="279"/>
    </row>
    <row r="520" spans="2:23">
      <c r="B520" s="254">
        <v>45869</v>
      </c>
      <c r="C520" s="255" t="s">
        <v>1068</v>
      </c>
      <c r="D520" s="256" t="s">
        <v>1507</v>
      </c>
      <c r="E520" s="256" t="s">
        <v>1509</v>
      </c>
      <c r="F520" s="257">
        <v>2210205</v>
      </c>
      <c r="G520" s="255" t="s">
        <v>200</v>
      </c>
      <c r="H520" s="258">
        <v>582.55</v>
      </c>
      <c r="I520" s="258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>
        <v>582.55</v>
      </c>
      <c r="W520" s="279"/>
    </row>
    <row r="521" spans="2:23">
      <c r="B521" s="254">
        <v>45869</v>
      </c>
      <c r="C521" s="255" t="s">
        <v>1112</v>
      </c>
      <c r="D521" s="256" t="s">
        <v>1510</v>
      </c>
      <c r="E521" s="256" t="s">
        <v>1508</v>
      </c>
      <c r="F521" s="257">
        <v>2210205</v>
      </c>
      <c r="G521" s="255" t="s">
        <v>200</v>
      </c>
      <c r="H521" s="258">
        <v>12044.81</v>
      </c>
      <c r="I521" s="258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>
        <v>12044.81</v>
      </c>
      <c r="W521" s="279"/>
    </row>
    <row r="522" spans="2:23">
      <c r="B522" s="254">
        <v>45869</v>
      </c>
      <c r="C522" s="255" t="s">
        <v>1068</v>
      </c>
      <c r="D522" s="256" t="s">
        <v>1510</v>
      </c>
      <c r="E522" s="256" t="s">
        <v>1511</v>
      </c>
      <c r="F522" s="257">
        <v>2210205</v>
      </c>
      <c r="G522" s="255" t="s">
        <v>200</v>
      </c>
      <c r="H522" s="258">
        <v>633.94</v>
      </c>
      <c r="I522" s="258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>
        <v>633.94</v>
      </c>
      <c r="W522" s="279"/>
    </row>
    <row r="523" spans="2:23">
      <c r="B523" s="254">
        <v>45859</v>
      </c>
      <c r="C523" s="255" t="s">
        <v>1512</v>
      </c>
      <c r="D523" s="256" t="s">
        <v>1513</v>
      </c>
      <c r="E523" s="256">
        <v>13187</v>
      </c>
      <c r="F523" s="257">
        <v>2210502</v>
      </c>
      <c r="G523" s="255" t="s">
        <v>963</v>
      </c>
      <c r="H523" s="258">
        <v>6197.5</v>
      </c>
      <c r="I523" s="258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V523" s="258">
        <v>6197.5</v>
      </c>
      <c r="W523" s="279"/>
    </row>
    <row r="524" spans="2:23">
      <c r="B524" s="254">
        <v>45859</v>
      </c>
      <c r="C524" s="255" t="s">
        <v>1068</v>
      </c>
      <c r="D524" s="256" t="s">
        <v>1513</v>
      </c>
      <c r="E524" s="256">
        <v>13188</v>
      </c>
      <c r="F524" s="257">
        <v>2210502</v>
      </c>
      <c r="G524" s="255" t="s">
        <v>963</v>
      </c>
      <c r="H524" s="258">
        <v>502.5</v>
      </c>
      <c r="I524" s="258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V524" s="258">
        <v>502.5</v>
      </c>
      <c r="W524" s="279"/>
    </row>
    <row r="525" spans="2:23">
      <c r="B525" s="254">
        <v>45862</v>
      </c>
      <c r="C525" s="255" t="s">
        <v>1514</v>
      </c>
      <c r="D525" s="256" t="s">
        <v>1515</v>
      </c>
      <c r="E525" s="256" t="s">
        <v>1516</v>
      </c>
      <c r="F525" s="257">
        <v>2210502</v>
      </c>
      <c r="G525" s="255" t="s">
        <v>963</v>
      </c>
      <c r="H525" s="258">
        <v>14777.72</v>
      </c>
      <c r="I525" s="258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>
        <v>14777.72</v>
      </c>
      <c r="W525" s="279"/>
    </row>
    <row r="526" spans="2:23">
      <c r="B526" s="254">
        <v>45862</v>
      </c>
      <c r="C526" s="255" t="s">
        <v>1068</v>
      </c>
      <c r="D526" s="256" t="s">
        <v>1476</v>
      </c>
      <c r="E526" s="256" t="s">
        <v>1517</v>
      </c>
      <c r="F526" s="257">
        <v>2210502</v>
      </c>
      <c r="G526" s="255" t="s">
        <v>963</v>
      </c>
      <c r="H526" s="258">
        <v>1084.68</v>
      </c>
      <c r="I526" s="258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>
        <v>1084.68</v>
      </c>
      <c r="W526" s="279"/>
    </row>
    <row r="527" spans="2:23">
      <c r="B527" s="254">
        <v>45869</v>
      </c>
      <c r="C527" s="255" t="s">
        <v>1518</v>
      </c>
      <c r="D527" s="256" t="s">
        <v>1519</v>
      </c>
      <c r="E527" s="256" t="s">
        <v>1520</v>
      </c>
      <c r="F527" s="257">
        <v>2210502</v>
      </c>
      <c r="G527" s="255" t="s">
        <v>963</v>
      </c>
      <c r="H527" s="258">
        <v>2880</v>
      </c>
      <c r="I527" s="258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>
        <v>2880</v>
      </c>
      <c r="W527" s="279"/>
    </row>
    <row r="528" spans="2:23">
      <c r="B528" s="254">
        <v>45862</v>
      </c>
      <c r="C528" s="255" t="s">
        <v>1484</v>
      </c>
      <c r="D528" s="256" t="s">
        <v>1521</v>
      </c>
      <c r="E528" s="256" t="s">
        <v>1437</v>
      </c>
      <c r="F528" s="257">
        <v>2210505</v>
      </c>
      <c r="G528" s="255" t="s">
        <v>142</v>
      </c>
      <c r="H528" s="258">
        <v>6000</v>
      </c>
      <c r="I528" s="258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V528" s="258">
        <v>6000</v>
      </c>
      <c r="W528" s="279"/>
    </row>
    <row r="529" spans="2:23">
      <c r="B529" s="254">
        <v>45869</v>
      </c>
      <c r="C529" s="255" t="s">
        <v>1484</v>
      </c>
      <c r="D529" s="256" t="s">
        <v>1522</v>
      </c>
      <c r="E529" s="256" t="s">
        <v>1454</v>
      </c>
      <c r="F529" s="257">
        <v>2210505</v>
      </c>
      <c r="G529" s="255" t="s">
        <v>142</v>
      </c>
      <c r="H529" s="258">
        <v>1000</v>
      </c>
      <c r="I529" s="258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V529" s="258">
        <v>1000</v>
      </c>
      <c r="W529" s="279"/>
    </row>
    <row r="530" spans="2:23">
      <c r="B530" s="254">
        <v>45869</v>
      </c>
      <c r="C530" s="255" t="s">
        <v>1484</v>
      </c>
      <c r="D530" s="256" t="s">
        <v>1523</v>
      </c>
      <c r="E530" s="256" t="s">
        <v>1524</v>
      </c>
      <c r="F530" s="257">
        <v>2210505</v>
      </c>
      <c r="G530" s="255" t="s">
        <v>142</v>
      </c>
      <c r="H530" s="258">
        <v>600</v>
      </c>
      <c r="I530" s="258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V530" s="258">
        <v>600</v>
      </c>
      <c r="W530" s="279"/>
    </row>
    <row r="531" spans="2:23">
      <c r="B531" s="254">
        <v>45869</v>
      </c>
      <c r="C531" s="255" t="s">
        <v>1484</v>
      </c>
      <c r="D531" s="256" t="s">
        <v>1525</v>
      </c>
      <c r="E531" s="256" t="s">
        <v>1457</v>
      </c>
      <c r="F531" s="257">
        <v>2210505</v>
      </c>
      <c r="G531" s="255" t="s">
        <v>142</v>
      </c>
      <c r="H531" s="258">
        <v>1000</v>
      </c>
      <c r="I531" s="258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V531" s="258">
        <v>1000</v>
      </c>
      <c r="W531" s="279"/>
    </row>
    <row r="532" spans="2:23">
      <c r="B532" s="254">
        <v>45869</v>
      </c>
      <c r="C532" s="255" t="s">
        <v>1452</v>
      </c>
      <c r="D532" s="256" t="s">
        <v>1526</v>
      </c>
      <c r="E532" s="256" t="s">
        <v>1527</v>
      </c>
      <c r="F532" s="257">
        <v>2210505</v>
      </c>
      <c r="G532" s="255" t="s">
        <v>142</v>
      </c>
      <c r="H532" s="258">
        <v>4230</v>
      </c>
      <c r="I532" s="258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V532" s="258">
        <v>4230</v>
      </c>
      <c r="W532" s="279"/>
    </row>
    <row r="533" spans="2:23">
      <c r="B533" s="254">
        <v>45849</v>
      </c>
      <c r="C533" s="255" t="s">
        <v>1528</v>
      </c>
      <c r="D533" s="256" t="s">
        <v>1529</v>
      </c>
      <c r="E533" s="256">
        <v>13169</v>
      </c>
      <c r="F533" s="257">
        <v>2210511</v>
      </c>
      <c r="G533" s="255" t="s">
        <v>965</v>
      </c>
      <c r="H533" s="258">
        <v>5000</v>
      </c>
      <c r="I533" s="258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V533" s="258">
        <v>5000</v>
      </c>
      <c r="W533" s="279"/>
    </row>
    <row r="534" spans="2:23">
      <c r="B534" s="254">
        <v>45869</v>
      </c>
      <c r="C534" s="255" t="s">
        <v>1484</v>
      </c>
      <c r="D534" s="256" t="s">
        <v>1530</v>
      </c>
      <c r="E534" s="256" t="s">
        <v>1524</v>
      </c>
      <c r="F534" s="257">
        <v>2210511</v>
      </c>
      <c r="G534" s="255" t="s">
        <v>965</v>
      </c>
      <c r="H534" s="258">
        <v>1000</v>
      </c>
      <c r="I534" s="258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V534" s="258">
        <v>1000</v>
      </c>
      <c r="W534" s="279"/>
    </row>
    <row r="535" spans="2:23">
      <c r="B535" s="254">
        <v>45869</v>
      </c>
      <c r="C535" s="255" t="s">
        <v>1484</v>
      </c>
      <c r="D535" s="256" t="s">
        <v>1531</v>
      </c>
      <c r="E535" s="256" t="s">
        <v>1524</v>
      </c>
      <c r="F535" s="257">
        <v>2210511</v>
      </c>
      <c r="G535" s="255" t="s">
        <v>965</v>
      </c>
      <c r="H535" s="258">
        <v>1000</v>
      </c>
      <c r="I535" s="258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V535" s="258">
        <v>1000</v>
      </c>
      <c r="W535" s="279"/>
    </row>
    <row r="536" spans="2:23">
      <c r="B536" s="254">
        <v>45869</v>
      </c>
      <c r="C536" s="255" t="s">
        <v>1532</v>
      </c>
      <c r="D536" s="256" t="s">
        <v>1533</v>
      </c>
      <c r="E536" s="256" t="s">
        <v>1524</v>
      </c>
      <c r="F536" s="257">
        <v>2210511</v>
      </c>
      <c r="G536" s="255" t="s">
        <v>965</v>
      </c>
      <c r="H536" s="258">
        <v>300</v>
      </c>
      <c r="I536" s="258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V536" s="258">
        <v>300</v>
      </c>
      <c r="W536" s="279"/>
    </row>
    <row r="537" spans="2:23">
      <c r="B537" s="254">
        <v>45869</v>
      </c>
      <c r="C537" s="255" t="s">
        <v>1534</v>
      </c>
      <c r="D537" s="256" t="s">
        <v>1535</v>
      </c>
      <c r="E537" s="256" t="s">
        <v>1457</v>
      </c>
      <c r="F537" s="257">
        <v>2210511</v>
      </c>
      <c r="G537" s="255" t="s">
        <v>965</v>
      </c>
      <c r="H537" s="258">
        <v>500</v>
      </c>
      <c r="I537" s="258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V537" s="258">
        <v>500</v>
      </c>
      <c r="W537" s="279"/>
    </row>
    <row r="538" spans="2:23">
      <c r="B538" s="254">
        <v>45869</v>
      </c>
      <c r="C538" s="255" t="s">
        <v>1435</v>
      </c>
      <c r="D538" s="256" t="s">
        <v>1536</v>
      </c>
      <c r="E538" s="256" t="s">
        <v>1537</v>
      </c>
      <c r="F538" s="257">
        <v>2210511</v>
      </c>
      <c r="G538" s="255" t="s">
        <v>965</v>
      </c>
      <c r="H538" s="258">
        <v>4930</v>
      </c>
      <c r="I538" s="258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V538" s="258">
        <v>4930</v>
      </c>
      <c r="W538" s="279"/>
    </row>
    <row r="539" spans="2:23">
      <c r="B539" s="254">
        <v>45869</v>
      </c>
      <c r="C539" s="255" t="s">
        <v>1452</v>
      </c>
      <c r="D539" s="256" t="s">
        <v>1538</v>
      </c>
      <c r="E539" s="256" t="s">
        <v>1539</v>
      </c>
      <c r="F539" s="257">
        <v>2210511</v>
      </c>
      <c r="G539" s="255" t="s">
        <v>965</v>
      </c>
      <c r="H539" s="258">
        <v>3700</v>
      </c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V539" s="258">
        <v>3700</v>
      </c>
      <c r="W539" s="279"/>
    </row>
    <row r="540" spans="2:23">
      <c r="B540" s="254">
        <v>45849</v>
      </c>
      <c r="C540" s="255" t="s">
        <v>1494</v>
      </c>
      <c r="D540" s="256" t="s">
        <v>1540</v>
      </c>
      <c r="E540" s="256">
        <v>13163</v>
      </c>
      <c r="F540" s="257">
        <v>2210517</v>
      </c>
      <c r="G540" s="255" t="s">
        <v>966</v>
      </c>
      <c r="H540" s="258">
        <v>500</v>
      </c>
      <c r="I540" s="258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V540" s="258">
        <v>500</v>
      </c>
      <c r="W540" s="279"/>
    </row>
    <row r="541" spans="2:23">
      <c r="B541" s="254">
        <v>45841</v>
      </c>
      <c r="C541" s="255" t="s">
        <v>1541</v>
      </c>
      <c r="D541" s="256" t="s">
        <v>1542</v>
      </c>
      <c r="E541" s="256">
        <v>13577</v>
      </c>
      <c r="F541" s="257">
        <v>2210601</v>
      </c>
      <c r="G541" s="255" t="s">
        <v>969</v>
      </c>
      <c r="H541" s="258">
        <v>6000</v>
      </c>
      <c r="I541" s="258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V541" s="258">
        <v>6000</v>
      </c>
      <c r="W541" s="279"/>
    </row>
    <row r="542" spans="2:23">
      <c r="B542" s="254">
        <v>45862</v>
      </c>
      <c r="C542" s="255" t="s">
        <v>1452</v>
      </c>
      <c r="D542" s="256" t="s">
        <v>1543</v>
      </c>
      <c r="E542" s="256" t="s">
        <v>1437</v>
      </c>
      <c r="F542" s="257">
        <v>2210603</v>
      </c>
      <c r="G542" s="255" t="s">
        <v>971</v>
      </c>
      <c r="H542" s="258">
        <v>2425</v>
      </c>
      <c r="I542" s="258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V542" s="258">
        <v>2425</v>
      </c>
      <c r="W542" s="279"/>
    </row>
    <row r="543" spans="2:23">
      <c r="B543" s="254">
        <v>45862</v>
      </c>
      <c r="C543" s="255" t="s">
        <v>1068</v>
      </c>
      <c r="D543" s="256" t="s">
        <v>1544</v>
      </c>
      <c r="E543" s="256" t="s">
        <v>1545</v>
      </c>
      <c r="F543" s="257">
        <v>2210603</v>
      </c>
      <c r="G543" s="255" t="s">
        <v>971</v>
      </c>
      <c r="H543" s="258">
        <v>75</v>
      </c>
      <c r="I543" s="258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V543" s="258">
        <v>75</v>
      </c>
      <c r="W543" s="279"/>
    </row>
    <row r="544" spans="2:23">
      <c r="B544" s="254">
        <v>45862</v>
      </c>
      <c r="C544" s="255" t="s">
        <v>1452</v>
      </c>
      <c r="D544" s="256" t="s">
        <v>1546</v>
      </c>
      <c r="E544" s="256" t="s">
        <v>1437</v>
      </c>
      <c r="F544" s="257">
        <v>2210603</v>
      </c>
      <c r="G544" s="255" t="s">
        <v>971</v>
      </c>
      <c r="H544" s="258">
        <v>3395</v>
      </c>
      <c r="I544" s="258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V544" s="258">
        <v>3395</v>
      </c>
      <c r="W544" s="279"/>
    </row>
    <row r="545" spans="2:23">
      <c r="B545" s="254">
        <v>45862</v>
      </c>
      <c r="C545" s="255" t="s">
        <v>1068</v>
      </c>
      <c r="D545" s="256" t="s">
        <v>1547</v>
      </c>
      <c r="E545" s="256" t="s">
        <v>1548</v>
      </c>
      <c r="F545" s="257">
        <v>2210603</v>
      </c>
      <c r="G545" s="255" t="s">
        <v>971</v>
      </c>
      <c r="H545" s="258">
        <v>105</v>
      </c>
      <c r="I545" s="258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V545" s="258">
        <v>105</v>
      </c>
      <c r="W545" s="279"/>
    </row>
    <row r="546" spans="2:23">
      <c r="B546" s="254">
        <v>45869</v>
      </c>
      <c r="C546" s="255" t="s">
        <v>1452</v>
      </c>
      <c r="D546" s="256" t="s">
        <v>1549</v>
      </c>
      <c r="E546" s="256" t="s">
        <v>1483</v>
      </c>
      <c r="F546" s="257">
        <v>2210603</v>
      </c>
      <c r="G546" s="255" t="s">
        <v>971</v>
      </c>
      <c r="H546" s="258">
        <v>785</v>
      </c>
      <c r="I546" s="258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V546" s="258">
        <v>785</v>
      </c>
      <c r="W546" s="279"/>
    </row>
    <row r="547" spans="2:23">
      <c r="B547" s="254">
        <v>45841</v>
      </c>
      <c r="C547" s="255" t="s">
        <v>1550</v>
      </c>
      <c r="D547" s="256" t="s">
        <v>1503</v>
      </c>
      <c r="E547" s="256">
        <v>13571</v>
      </c>
      <c r="F547" s="257">
        <v>2210623</v>
      </c>
      <c r="G547" s="255" t="s">
        <v>147</v>
      </c>
      <c r="H547" s="258">
        <v>4754.5</v>
      </c>
      <c r="I547" s="258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V547" s="258">
        <v>4754.5</v>
      </c>
      <c r="W547" s="279"/>
    </row>
    <row r="548" spans="2:23">
      <c r="B548" s="254">
        <v>45841</v>
      </c>
      <c r="C548" s="255" t="s">
        <v>1068</v>
      </c>
      <c r="D548" s="256" t="s">
        <v>1503</v>
      </c>
      <c r="E548" s="256">
        <v>13572</v>
      </c>
      <c r="F548" s="257">
        <v>2210623</v>
      </c>
      <c r="G548" s="255" t="s">
        <v>147</v>
      </c>
      <c r="H548" s="258">
        <v>385.5</v>
      </c>
      <c r="I548" s="258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V548" s="258">
        <v>385.5</v>
      </c>
      <c r="W548" s="279"/>
    </row>
    <row r="549" spans="2:23">
      <c r="B549" s="254">
        <v>45841</v>
      </c>
      <c r="C549" s="255" t="s">
        <v>1551</v>
      </c>
      <c r="D549" s="256" t="s">
        <v>1442</v>
      </c>
      <c r="E549" s="256">
        <v>13575</v>
      </c>
      <c r="F549" s="257">
        <v>2210709</v>
      </c>
      <c r="G549" s="255" t="s">
        <v>151</v>
      </c>
      <c r="H549" s="258">
        <v>32010</v>
      </c>
      <c r="I549" s="258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V549" s="258">
        <v>32010</v>
      </c>
      <c r="W549" s="279"/>
    </row>
    <row r="550" spans="2:23">
      <c r="B550" s="254">
        <v>45849</v>
      </c>
      <c r="C550" s="255" t="s">
        <v>1435</v>
      </c>
      <c r="D550" s="256" t="s">
        <v>1552</v>
      </c>
      <c r="E550" s="256">
        <v>13151</v>
      </c>
      <c r="F550" s="257">
        <v>2210709</v>
      </c>
      <c r="G550" s="255" t="s">
        <v>151</v>
      </c>
      <c r="H550" s="258">
        <v>6296.78</v>
      </c>
      <c r="I550" s="258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V550" s="258">
        <v>6296.78</v>
      </c>
      <c r="W550" s="279"/>
    </row>
    <row r="551" spans="2:23">
      <c r="B551" s="254">
        <v>45849</v>
      </c>
      <c r="C551" s="255" t="s">
        <v>1068</v>
      </c>
      <c r="D551" s="256" t="s">
        <v>1552</v>
      </c>
      <c r="E551" s="256">
        <v>13152</v>
      </c>
      <c r="F551" s="257">
        <v>2210709</v>
      </c>
      <c r="G551" s="255" t="s">
        <v>151</v>
      </c>
      <c r="H551" s="258">
        <v>377.22</v>
      </c>
      <c r="I551" s="258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V551" s="258">
        <v>377.22</v>
      </c>
      <c r="W551" s="279"/>
    </row>
    <row r="552" spans="2:23">
      <c r="B552" s="254">
        <v>45849</v>
      </c>
      <c r="C552" s="255" t="s">
        <v>1553</v>
      </c>
      <c r="D552" s="256" t="s">
        <v>1554</v>
      </c>
      <c r="E552" s="256">
        <v>13155</v>
      </c>
      <c r="F552" s="257">
        <v>2210709</v>
      </c>
      <c r="G552" s="255" t="s">
        <v>151</v>
      </c>
      <c r="H552" s="258">
        <v>5850</v>
      </c>
      <c r="I552" s="258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V552" s="258">
        <v>5850</v>
      </c>
      <c r="W552" s="279"/>
    </row>
    <row r="553" spans="2:23">
      <c r="B553" s="254">
        <v>45849</v>
      </c>
      <c r="C553" s="255" t="s">
        <v>1555</v>
      </c>
      <c r="D553" s="256" t="s">
        <v>1470</v>
      </c>
      <c r="E553" s="256">
        <v>13156</v>
      </c>
      <c r="F553" s="257">
        <v>2210709</v>
      </c>
      <c r="G553" s="255" t="s">
        <v>151</v>
      </c>
      <c r="H553" s="258">
        <v>8405.65</v>
      </c>
      <c r="I553" s="258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V553" s="258">
        <v>8405.65</v>
      </c>
      <c r="W553" s="279"/>
    </row>
    <row r="554" spans="2:23">
      <c r="B554" s="254">
        <v>45849</v>
      </c>
      <c r="C554" s="255" t="s">
        <v>1068</v>
      </c>
      <c r="D554" s="256" t="s">
        <v>1470</v>
      </c>
      <c r="E554" s="256">
        <v>13157</v>
      </c>
      <c r="F554" s="257">
        <v>2210709</v>
      </c>
      <c r="G554" s="255" t="s">
        <v>151</v>
      </c>
      <c r="H554" s="258">
        <v>589.35</v>
      </c>
      <c r="I554" s="258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V554" s="258">
        <v>589.35</v>
      </c>
      <c r="W554" s="279"/>
    </row>
    <row r="555" spans="2:23">
      <c r="B555" s="254">
        <v>45849</v>
      </c>
      <c r="C555" s="255" t="s">
        <v>1484</v>
      </c>
      <c r="D555" s="256" t="s">
        <v>1556</v>
      </c>
      <c r="E555" s="256">
        <v>13159</v>
      </c>
      <c r="F555" s="257">
        <v>2210709</v>
      </c>
      <c r="G555" s="255" t="s">
        <v>151</v>
      </c>
      <c r="H555" s="258">
        <v>4680</v>
      </c>
      <c r="I555" s="258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V555" s="258">
        <v>4680</v>
      </c>
      <c r="W555" s="279"/>
    </row>
    <row r="556" spans="2:23">
      <c r="B556" s="254">
        <v>45849</v>
      </c>
      <c r="C556" s="255" t="s">
        <v>1117</v>
      </c>
      <c r="D556" s="256" t="s">
        <v>1557</v>
      </c>
      <c r="E556" s="256">
        <v>13161</v>
      </c>
      <c r="F556" s="257">
        <v>2210709</v>
      </c>
      <c r="G556" s="255" t="s">
        <v>151</v>
      </c>
      <c r="H556" s="258">
        <v>7400</v>
      </c>
      <c r="I556" s="258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V556" s="258">
        <v>7400</v>
      </c>
      <c r="W556" s="279"/>
    </row>
    <row r="557" spans="2:23">
      <c r="B557" s="254">
        <v>45849</v>
      </c>
      <c r="C557" s="255" t="s">
        <v>1558</v>
      </c>
      <c r="D557" s="256" t="s">
        <v>1559</v>
      </c>
      <c r="E557" s="256">
        <v>13166</v>
      </c>
      <c r="F557" s="257">
        <v>2210709</v>
      </c>
      <c r="G557" s="255" t="s">
        <v>151</v>
      </c>
      <c r="H557" s="258">
        <v>4933.47</v>
      </c>
      <c r="I557" s="258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V557" s="258">
        <v>4933.47</v>
      </c>
      <c r="W557" s="279"/>
    </row>
    <row r="558" spans="2:23">
      <c r="B558" s="254">
        <v>45849</v>
      </c>
      <c r="C558" s="255" t="s">
        <v>1068</v>
      </c>
      <c r="D558" s="256" t="s">
        <v>1559</v>
      </c>
      <c r="E558" s="256">
        <v>13167</v>
      </c>
      <c r="F558" s="257">
        <v>2210709</v>
      </c>
      <c r="G558" s="255" t="s">
        <v>151</v>
      </c>
      <c r="H558" s="258">
        <v>372.05</v>
      </c>
      <c r="I558" s="258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V558" s="258">
        <v>372.05</v>
      </c>
      <c r="W558" s="279"/>
    </row>
    <row r="559" spans="2:23">
      <c r="B559" s="254">
        <v>45856</v>
      </c>
      <c r="C559" s="255" t="s">
        <v>1435</v>
      </c>
      <c r="D559" s="256" t="s">
        <v>1560</v>
      </c>
      <c r="E559" s="256">
        <v>13170</v>
      </c>
      <c r="F559" s="257">
        <v>2210709</v>
      </c>
      <c r="G559" s="255" t="s">
        <v>151</v>
      </c>
      <c r="H559" s="258">
        <v>14172</v>
      </c>
      <c r="I559" s="258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V559" s="258">
        <v>14172</v>
      </c>
      <c r="W559" s="279"/>
    </row>
    <row r="560" spans="2:23">
      <c r="B560" s="254">
        <v>45856</v>
      </c>
      <c r="C560" s="255" t="s">
        <v>1484</v>
      </c>
      <c r="D560" s="256" t="s">
        <v>1561</v>
      </c>
      <c r="E560" s="256">
        <v>13172</v>
      </c>
      <c r="F560" s="257">
        <v>2210709</v>
      </c>
      <c r="G560" s="255" t="s">
        <v>151</v>
      </c>
      <c r="H560" s="258">
        <v>4840</v>
      </c>
      <c r="I560" s="258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V560" s="258">
        <v>4840</v>
      </c>
      <c r="W560" s="279"/>
    </row>
    <row r="561" spans="2:23">
      <c r="B561" s="254">
        <v>45856</v>
      </c>
      <c r="C561" s="255" t="s">
        <v>1484</v>
      </c>
      <c r="D561" s="256" t="s">
        <v>1562</v>
      </c>
      <c r="E561" s="256">
        <v>13172</v>
      </c>
      <c r="F561" s="257">
        <v>2210709</v>
      </c>
      <c r="G561" s="255" t="s">
        <v>151</v>
      </c>
      <c r="H561" s="258">
        <v>6008.07</v>
      </c>
      <c r="I561" s="258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V561" s="258">
        <v>6008.07</v>
      </c>
      <c r="W561" s="279"/>
    </row>
    <row r="562" spans="2:23">
      <c r="B562" s="254">
        <v>45856</v>
      </c>
      <c r="C562" s="255" t="s">
        <v>1068</v>
      </c>
      <c r="D562" s="256" t="s">
        <v>1562</v>
      </c>
      <c r="E562" s="256">
        <v>13174</v>
      </c>
      <c r="F562" s="257">
        <v>2210709</v>
      </c>
      <c r="G562" s="255" t="s">
        <v>151</v>
      </c>
      <c r="H562" s="258">
        <v>377.45</v>
      </c>
      <c r="I562" s="258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V562" s="258">
        <v>377.45</v>
      </c>
      <c r="W562" s="279"/>
    </row>
    <row r="563" spans="2:23">
      <c r="B563" s="254">
        <v>45856</v>
      </c>
      <c r="C563" s="255" t="s">
        <v>1563</v>
      </c>
      <c r="D563" s="256" t="s">
        <v>1564</v>
      </c>
      <c r="E563" s="256">
        <v>13172</v>
      </c>
      <c r="F563" s="257">
        <v>2210709</v>
      </c>
      <c r="G563" s="255" t="s">
        <v>151</v>
      </c>
      <c r="H563" s="258">
        <v>7454.94</v>
      </c>
      <c r="I563" s="258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V563" s="258">
        <v>7454.94</v>
      </c>
      <c r="W563" s="279"/>
    </row>
    <row r="564" spans="2:23">
      <c r="B564" s="254">
        <v>45856</v>
      </c>
      <c r="C564" s="255" t="s">
        <v>1068</v>
      </c>
      <c r="D564" s="256" t="s">
        <v>1564</v>
      </c>
      <c r="E564" s="256" t="s">
        <v>1565</v>
      </c>
      <c r="F564" s="257">
        <v>2210709</v>
      </c>
      <c r="G564" s="255" t="s">
        <v>151</v>
      </c>
      <c r="H564" s="258">
        <v>711.66</v>
      </c>
      <c r="I564" s="258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V564" s="258">
        <v>711.66</v>
      </c>
      <c r="W564" s="279"/>
    </row>
    <row r="565" spans="2:23">
      <c r="B565" s="254">
        <v>45856</v>
      </c>
      <c r="C565" s="255" t="s">
        <v>1566</v>
      </c>
      <c r="D565" s="256" t="s">
        <v>1567</v>
      </c>
      <c r="E565" s="256">
        <v>13172</v>
      </c>
      <c r="F565" s="257">
        <v>2210709</v>
      </c>
      <c r="G565" s="255" t="s">
        <v>151</v>
      </c>
      <c r="H565" s="258">
        <v>4948.02</v>
      </c>
      <c r="I565" s="258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V565" s="258">
        <v>4948.02</v>
      </c>
      <c r="W565" s="279"/>
    </row>
    <row r="566" spans="2:23">
      <c r="B566" s="254">
        <v>45856</v>
      </c>
      <c r="C566" s="255" t="s">
        <v>1068</v>
      </c>
      <c r="D566" s="256" t="s">
        <v>1568</v>
      </c>
      <c r="E566" s="256">
        <v>13242</v>
      </c>
      <c r="F566" s="257">
        <v>2210709</v>
      </c>
      <c r="G566" s="255" t="s">
        <v>151</v>
      </c>
      <c r="H566" s="258">
        <v>305.84</v>
      </c>
      <c r="I566" s="258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V566" s="258">
        <v>305.84</v>
      </c>
      <c r="W566" s="279"/>
    </row>
    <row r="567" spans="2:23">
      <c r="B567" s="254">
        <v>45859</v>
      </c>
      <c r="C567" s="255" t="s">
        <v>1569</v>
      </c>
      <c r="D567" s="256" t="s">
        <v>1570</v>
      </c>
      <c r="E567" s="256">
        <v>13183</v>
      </c>
      <c r="F567" s="257">
        <v>2210709</v>
      </c>
      <c r="G567" s="255" t="s">
        <v>151</v>
      </c>
      <c r="H567" s="258">
        <v>4950</v>
      </c>
      <c r="I567" s="258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V567" s="258">
        <v>4950</v>
      </c>
      <c r="W567" s="279"/>
    </row>
    <row r="568" spans="2:23">
      <c r="B568" s="254">
        <v>45859</v>
      </c>
      <c r="C568" s="255" t="s">
        <v>1068</v>
      </c>
      <c r="D568" s="256" t="s">
        <v>1570</v>
      </c>
      <c r="E568" s="256">
        <v>13184</v>
      </c>
      <c r="F568" s="257">
        <v>2210709</v>
      </c>
      <c r="G568" s="255" t="s">
        <v>151</v>
      </c>
      <c r="H568" s="258">
        <v>550</v>
      </c>
      <c r="I568" s="258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V568" s="258">
        <v>550</v>
      </c>
      <c r="W568" s="279"/>
    </row>
    <row r="569" spans="2:23">
      <c r="B569" s="254">
        <v>45859</v>
      </c>
      <c r="C569" s="255" t="s">
        <v>1563</v>
      </c>
      <c r="D569" s="256" t="s">
        <v>1571</v>
      </c>
      <c r="E569" s="256">
        <v>13189</v>
      </c>
      <c r="F569" s="257">
        <v>2210709</v>
      </c>
      <c r="G569" s="255" t="s">
        <v>151</v>
      </c>
      <c r="H569" s="258">
        <v>14287.45</v>
      </c>
      <c r="I569" s="258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V569" s="258">
        <v>14287.45</v>
      </c>
      <c r="W569" s="279"/>
    </row>
    <row r="570" spans="2:23">
      <c r="B570" s="254">
        <v>45859</v>
      </c>
      <c r="C570" s="255" t="s">
        <v>1068</v>
      </c>
      <c r="D570" s="256" t="s">
        <v>1572</v>
      </c>
      <c r="E570" s="256" t="s">
        <v>1573</v>
      </c>
      <c r="F570" s="257">
        <v>2210709</v>
      </c>
      <c r="G570" s="255" t="s">
        <v>151</v>
      </c>
      <c r="H570" s="258">
        <v>712.49</v>
      </c>
      <c r="I570" s="258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V570" s="258">
        <v>712.49</v>
      </c>
      <c r="W570" s="279"/>
    </row>
    <row r="571" spans="2:23">
      <c r="B571" s="254">
        <v>45859</v>
      </c>
      <c r="C571" s="255" t="s">
        <v>1574</v>
      </c>
      <c r="D571" s="256" t="s">
        <v>1575</v>
      </c>
      <c r="E571" s="256" t="s">
        <v>1576</v>
      </c>
      <c r="F571" s="257">
        <v>2210709</v>
      </c>
      <c r="G571" s="255" t="s">
        <v>151</v>
      </c>
      <c r="H571" s="258">
        <v>9020</v>
      </c>
      <c r="I571" s="258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V571" s="258">
        <v>9020</v>
      </c>
      <c r="W571" s="279"/>
    </row>
    <row r="572" spans="2:23">
      <c r="B572" s="254">
        <v>45859</v>
      </c>
      <c r="C572" s="255" t="s">
        <v>1553</v>
      </c>
      <c r="D572" s="256" t="s">
        <v>1577</v>
      </c>
      <c r="E572" s="256" t="s">
        <v>1578</v>
      </c>
      <c r="F572" s="257">
        <v>2210709</v>
      </c>
      <c r="G572" s="255" t="s">
        <v>151</v>
      </c>
      <c r="H572" s="258">
        <v>17540</v>
      </c>
      <c r="I572" s="258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V572" s="258">
        <v>17540</v>
      </c>
      <c r="W572" s="279"/>
    </row>
    <row r="573" spans="2:23">
      <c r="B573" s="254">
        <v>45860</v>
      </c>
      <c r="C573" s="255" t="s">
        <v>1579</v>
      </c>
      <c r="D573" s="256" t="s">
        <v>1580</v>
      </c>
      <c r="E573" s="256" t="s">
        <v>1581</v>
      </c>
      <c r="F573" s="257">
        <v>2210709</v>
      </c>
      <c r="G573" s="255" t="s">
        <v>151</v>
      </c>
      <c r="H573" s="258">
        <v>5964.42</v>
      </c>
      <c r="I573" s="258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V573" s="258">
        <v>5964.42</v>
      </c>
      <c r="W573" s="279"/>
    </row>
    <row r="574" spans="2:23">
      <c r="B574" s="254">
        <v>45860</v>
      </c>
      <c r="C574" s="255" t="s">
        <v>1068</v>
      </c>
      <c r="D574" s="256" t="s">
        <v>1580</v>
      </c>
      <c r="E574" s="256" t="s">
        <v>1582</v>
      </c>
      <c r="F574" s="257">
        <v>2210709</v>
      </c>
      <c r="G574" s="255" t="s">
        <v>151</v>
      </c>
      <c r="H574" s="258">
        <v>376.1</v>
      </c>
      <c r="I574" s="258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V574" s="258">
        <v>376.1</v>
      </c>
      <c r="W574" s="279"/>
    </row>
    <row r="575" spans="2:23">
      <c r="B575" s="254">
        <v>45862</v>
      </c>
      <c r="C575" s="255" t="s">
        <v>1179</v>
      </c>
      <c r="D575" s="256" t="s">
        <v>1583</v>
      </c>
      <c r="E575" s="256" t="s">
        <v>1584</v>
      </c>
      <c r="F575" s="257">
        <v>2210709</v>
      </c>
      <c r="G575" s="255" t="s">
        <v>151</v>
      </c>
      <c r="H575" s="258">
        <v>5411.06</v>
      </c>
      <c r="I575" s="258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V575" s="258">
        <v>5411.06</v>
      </c>
      <c r="W575" s="279"/>
    </row>
    <row r="576" spans="2:23">
      <c r="B576" s="254">
        <v>45862</v>
      </c>
      <c r="C576" s="255" t="s">
        <v>1068</v>
      </c>
      <c r="D576" s="256" t="s">
        <v>1585</v>
      </c>
      <c r="E576" s="256" t="s">
        <v>1586</v>
      </c>
      <c r="F576" s="257">
        <v>2210709</v>
      </c>
      <c r="G576" s="255" t="s">
        <v>151</v>
      </c>
      <c r="H576" s="258">
        <v>418.9</v>
      </c>
      <c r="I576" s="258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V576" s="258">
        <v>418.9</v>
      </c>
      <c r="W576" s="279"/>
    </row>
    <row r="577" spans="2:23">
      <c r="B577" s="254">
        <v>45862</v>
      </c>
      <c r="C577" s="255" t="s">
        <v>1466</v>
      </c>
      <c r="D577" s="256" t="s">
        <v>1587</v>
      </c>
      <c r="E577" s="256" t="s">
        <v>1584</v>
      </c>
      <c r="F577" s="257">
        <v>2210709</v>
      </c>
      <c r="G577" s="255" t="s">
        <v>151</v>
      </c>
      <c r="H577" s="258">
        <v>5795.1</v>
      </c>
      <c r="I577" s="258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V577" s="258">
        <v>5795.1</v>
      </c>
      <c r="W577" s="279"/>
    </row>
    <row r="578" spans="2:23">
      <c r="B578" s="254">
        <v>45862</v>
      </c>
      <c r="C578" s="255" t="s">
        <v>1068</v>
      </c>
      <c r="D578" s="256" t="s">
        <v>1587</v>
      </c>
      <c r="E578" s="256" t="s">
        <v>1588</v>
      </c>
      <c r="F578" s="257">
        <v>2210709</v>
      </c>
      <c r="G578" s="255" t="s">
        <v>151</v>
      </c>
      <c r="H578" s="258">
        <v>322.77</v>
      </c>
      <c r="I578" s="258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V578" s="258">
        <v>322.77</v>
      </c>
      <c r="W578" s="279"/>
    </row>
    <row r="579" spans="2:23">
      <c r="B579" s="254">
        <v>45862</v>
      </c>
      <c r="C579" s="255" t="s">
        <v>1073</v>
      </c>
      <c r="D579" s="256" t="s">
        <v>1589</v>
      </c>
      <c r="E579" s="256" t="s">
        <v>1437</v>
      </c>
      <c r="F579" s="257">
        <v>2210709</v>
      </c>
      <c r="G579" s="255" t="s">
        <v>151</v>
      </c>
      <c r="H579" s="258">
        <v>1500</v>
      </c>
      <c r="I579" s="258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V579" s="258">
        <v>1500</v>
      </c>
      <c r="W579" s="279"/>
    </row>
    <row r="580" spans="2:23">
      <c r="B580" s="254">
        <v>45863</v>
      </c>
      <c r="C580" s="255" t="s">
        <v>1435</v>
      </c>
      <c r="D580" s="256" t="s">
        <v>1590</v>
      </c>
      <c r="E580" s="256" t="s">
        <v>1591</v>
      </c>
      <c r="F580" s="257">
        <v>2210709</v>
      </c>
      <c r="G580" s="255" t="s">
        <v>151</v>
      </c>
      <c r="H580" s="258">
        <v>8530</v>
      </c>
      <c r="I580" s="258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V580" s="258">
        <v>8530</v>
      </c>
      <c r="W580" s="279"/>
    </row>
    <row r="581" spans="2:23">
      <c r="B581" s="254">
        <v>45863</v>
      </c>
      <c r="C581" s="255" t="s">
        <v>1068</v>
      </c>
      <c r="D581" s="256" t="s">
        <v>1590</v>
      </c>
      <c r="E581" s="256" t="s">
        <v>1592</v>
      </c>
      <c r="F581" s="257">
        <v>2210709</v>
      </c>
      <c r="G581" s="255" t="s">
        <v>151</v>
      </c>
      <c r="H581" s="258">
        <v>875</v>
      </c>
      <c r="I581" s="258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V581" s="258">
        <v>875</v>
      </c>
      <c r="W581" s="279"/>
    </row>
    <row r="582" spans="2:23">
      <c r="B582" s="254">
        <v>45869</v>
      </c>
      <c r="C582" s="255" t="s">
        <v>1563</v>
      </c>
      <c r="D582" s="256" t="s">
        <v>1593</v>
      </c>
      <c r="E582" s="256" t="s">
        <v>1594</v>
      </c>
      <c r="F582" s="257">
        <v>2210709</v>
      </c>
      <c r="G582" s="255" t="s">
        <v>151</v>
      </c>
      <c r="H582" s="258">
        <v>4980</v>
      </c>
      <c r="I582" s="258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V582" s="258">
        <v>4980</v>
      </c>
      <c r="W582" s="279"/>
    </row>
    <row r="583" spans="2:23">
      <c r="B583" s="254">
        <v>45869</v>
      </c>
      <c r="C583" s="255" t="s">
        <v>1435</v>
      </c>
      <c r="D583" s="256" t="s">
        <v>1595</v>
      </c>
      <c r="E583" s="256" t="s">
        <v>1596</v>
      </c>
      <c r="F583" s="257">
        <v>2210709</v>
      </c>
      <c r="G583" s="255" t="s">
        <v>151</v>
      </c>
      <c r="H583" s="258">
        <v>2680</v>
      </c>
      <c r="I583" s="258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V583" s="258">
        <v>2680</v>
      </c>
      <c r="W583" s="279"/>
    </row>
    <row r="584" spans="2:23">
      <c r="B584" s="254">
        <v>45869</v>
      </c>
      <c r="C584" s="255" t="s">
        <v>1484</v>
      </c>
      <c r="D584" s="256" t="s">
        <v>1597</v>
      </c>
      <c r="E584" s="256" t="s">
        <v>1598</v>
      </c>
      <c r="F584" s="257">
        <v>2210709</v>
      </c>
      <c r="G584" s="255" t="s">
        <v>151</v>
      </c>
      <c r="H584" s="258">
        <v>5660</v>
      </c>
      <c r="I584" s="258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V584" s="258">
        <v>5660</v>
      </c>
      <c r="W584" s="279"/>
    </row>
    <row r="585" spans="2:23">
      <c r="B585" s="254">
        <v>45869</v>
      </c>
      <c r="C585" s="255" t="s">
        <v>1466</v>
      </c>
      <c r="D585" s="256" t="s">
        <v>1599</v>
      </c>
      <c r="E585" s="256" t="s">
        <v>1600</v>
      </c>
      <c r="F585" s="257">
        <v>2210709</v>
      </c>
      <c r="G585" s="255" t="s">
        <v>151</v>
      </c>
      <c r="H585" s="258">
        <v>1500</v>
      </c>
      <c r="I585" s="258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V585" s="258">
        <v>1500</v>
      </c>
      <c r="W585" s="279"/>
    </row>
    <row r="586" spans="2:23">
      <c r="B586" s="254">
        <v>45869</v>
      </c>
      <c r="C586" s="255" t="s">
        <v>1179</v>
      </c>
      <c r="D586" s="256" t="s">
        <v>1601</v>
      </c>
      <c r="E586" s="256" t="s">
        <v>1602</v>
      </c>
      <c r="F586" s="257">
        <v>2210709</v>
      </c>
      <c r="G586" s="255" t="s">
        <v>151</v>
      </c>
      <c r="H586" s="258">
        <v>7546.86</v>
      </c>
      <c r="I586" s="258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V586" s="258">
        <v>7546.86</v>
      </c>
      <c r="W586" s="279"/>
    </row>
    <row r="587" spans="2:23">
      <c r="B587" s="254">
        <v>45869</v>
      </c>
      <c r="C587" s="255" t="s">
        <v>1068</v>
      </c>
      <c r="D587" s="256" t="s">
        <v>1601</v>
      </c>
      <c r="E587" s="256" t="s">
        <v>1603</v>
      </c>
      <c r="F587" s="257">
        <v>2210709</v>
      </c>
      <c r="G587" s="255" t="s">
        <v>151</v>
      </c>
      <c r="H587" s="258">
        <v>511.98</v>
      </c>
      <c r="I587" s="258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V587" s="258">
        <v>511.98</v>
      </c>
      <c r="W587" s="279"/>
    </row>
    <row r="588" spans="2:23">
      <c r="B588" s="254">
        <v>45869</v>
      </c>
      <c r="C588" s="255" t="s">
        <v>1558</v>
      </c>
      <c r="D588" s="256" t="s">
        <v>1604</v>
      </c>
      <c r="E588" s="256" t="s">
        <v>1605</v>
      </c>
      <c r="F588" s="257">
        <v>2210709</v>
      </c>
      <c r="G588" s="255" t="s">
        <v>151</v>
      </c>
      <c r="H588" s="258">
        <v>5925.16</v>
      </c>
      <c r="I588" s="258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V588" s="258">
        <v>5925.16</v>
      </c>
      <c r="W588" s="279"/>
    </row>
    <row r="589" spans="2:23">
      <c r="B589" s="254">
        <v>45869</v>
      </c>
      <c r="C589" s="255" t="s">
        <v>1068</v>
      </c>
      <c r="D589" s="256" t="s">
        <v>1604</v>
      </c>
      <c r="E589" s="256" t="s">
        <v>1606</v>
      </c>
      <c r="F589" s="257">
        <v>2210709</v>
      </c>
      <c r="G589" s="255" t="s">
        <v>151</v>
      </c>
      <c r="H589" s="258">
        <v>434.8</v>
      </c>
      <c r="I589" s="258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V589" s="258">
        <v>434.8</v>
      </c>
      <c r="W589" s="279"/>
    </row>
    <row r="590" spans="2:23">
      <c r="B590" s="254">
        <v>45869</v>
      </c>
      <c r="C590" s="255" t="s">
        <v>1558</v>
      </c>
      <c r="D590" s="256" t="s">
        <v>1607</v>
      </c>
      <c r="E590" s="256" t="s">
        <v>1608</v>
      </c>
      <c r="F590" s="257">
        <v>2210709</v>
      </c>
      <c r="G590" s="255" t="s">
        <v>151</v>
      </c>
      <c r="H590" s="258">
        <v>6008.07</v>
      </c>
      <c r="I590" s="258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V590" s="258">
        <v>6008.07</v>
      </c>
      <c r="W590" s="279"/>
    </row>
    <row r="591" spans="2:23">
      <c r="B591" s="254">
        <v>45869</v>
      </c>
      <c r="C591" s="255" t="s">
        <v>1068</v>
      </c>
      <c r="D591" s="256" t="s">
        <v>1607</v>
      </c>
      <c r="E591" s="256" t="s">
        <v>1609</v>
      </c>
      <c r="F591" s="257">
        <v>2210709</v>
      </c>
      <c r="G591" s="255" t="s">
        <v>151</v>
      </c>
      <c r="H591" s="258">
        <v>377.45</v>
      </c>
      <c r="I591" s="258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V591" s="258">
        <v>377.45</v>
      </c>
      <c r="W591" s="279"/>
    </row>
    <row r="592" spans="2:23">
      <c r="B592" s="254">
        <v>45869</v>
      </c>
      <c r="C592" s="255" t="s">
        <v>1610</v>
      </c>
      <c r="D592" s="256" t="s">
        <v>1611</v>
      </c>
      <c r="E592" s="256" t="s">
        <v>1612</v>
      </c>
      <c r="F592" s="257">
        <v>2210709</v>
      </c>
      <c r="G592" s="255" t="s">
        <v>151</v>
      </c>
      <c r="H592" s="258">
        <v>2112</v>
      </c>
      <c r="I592" s="258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V592" s="258">
        <v>2112</v>
      </c>
      <c r="W592" s="279"/>
    </row>
    <row r="593" spans="2:23">
      <c r="B593" s="254">
        <v>45869</v>
      </c>
      <c r="C593" s="255" t="s">
        <v>1068</v>
      </c>
      <c r="D593" s="256" t="s">
        <v>1611</v>
      </c>
      <c r="E593" s="256" t="s">
        <v>1613</v>
      </c>
      <c r="F593" s="257">
        <v>2210709</v>
      </c>
      <c r="G593" s="255" t="s">
        <v>151</v>
      </c>
      <c r="H593" s="258">
        <v>168</v>
      </c>
      <c r="I593" s="258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V593" s="258">
        <v>168</v>
      </c>
      <c r="W593" s="279"/>
    </row>
    <row r="594" spans="2:23">
      <c r="B594" s="254">
        <v>45869</v>
      </c>
      <c r="C594" s="255" t="s">
        <v>1435</v>
      </c>
      <c r="D594" s="256" t="s">
        <v>1614</v>
      </c>
      <c r="E594" s="256" t="s">
        <v>1491</v>
      </c>
      <c r="F594" s="257">
        <v>2210709</v>
      </c>
      <c r="G594" s="255" t="s">
        <v>151</v>
      </c>
      <c r="H594" s="258">
        <v>3040</v>
      </c>
      <c r="I594" s="258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V594" s="258">
        <v>3040</v>
      </c>
      <c r="W594" s="279"/>
    </row>
    <row r="595" spans="2:23">
      <c r="B595" s="254">
        <v>45869</v>
      </c>
      <c r="C595" s="255" t="s">
        <v>1073</v>
      </c>
      <c r="D595" s="256" t="s">
        <v>1615</v>
      </c>
      <c r="E595" s="256" t="s">
        <v>1616</v>
      </c>
      <c r="F595" s="257">
        <v>2210709</v>
      </c>
      <c r="G595" s="255" t="s">
        <v>151</v>
      </c>
      <c r="H595" s="258">
        <v>3000</v>
      </c>
      <c r="I595" s="258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V595" s="258">
        <v>3000</v>
      </c>
      <c r="W595" s="279"/>
    </row>
    <row r="596" spans="2:23">
      <c r="B596" s="254">
        <v>45860</v>
      </c>
      <c r="C596" s="255" t="s">
        <v>1617</v>
      </c>
      <c r="D596" s="256" t="s">
        <v>1618</v>
      </c>
      <c r="E596" s="256" t="s">
        <v>1619</v>
      </c>
      <c r="F596" s="257">
        <v>2210801</v>
      </c>
      <c r="G596" s="255" t="s">
        <v>981</v>
      </c>
      <c r="H596" s="258">
        <v>33210</v>
      </c>
      <c r="I596" s="258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V596" s="258">
        <v>33210</v>
      </c>
      <c r="W596" s="279"/>
    </row>
    <row r="597" spans="2:23">
      <c r="B597" s="254">
        <v>45860</v>
      </c>
      <c r="C597" s="255" t="s">
        <v>1068</v>
      </c>
      <c r="D597" s="256" t="s">
        <v>1620</v>
      </c>
      <c r="E597" s="256" t="s">
        <v>1621</v>
      </c>
      <c r="F597" s="257">
        <v>2210801</v>
      </c>
      <c r="G597" s="255" t="s">
        <v>981</v>
      </c>
      <c r="H597" s="258">
        <v>3690</v>
      </c>
      <c r="I597" s="258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V597" s="258">
        <v>3690</v>
      </c>
      <c r="W597" s="279"/>
    </row>
    <row r="598" spans="2:23">
      <c r="B598" s="254">
        <v>45859</v>
      </c>
      <c r="C598" s="255" t="s">
        <v>1622</v>
      </c>
      <c r="D598" s="256" t="s">
        <v>1623</v>
      </c>
      <c r="E598" s="256" t="s">
        <v>1624</v>
      </c>
      <c r="F598" s="257">
        <v>2210806</v>
      </c>
      <c r="G598" s="255" t="s">
        <v>982</v>
      </c>
      <c r="H598" s="258">
        <v>318.6</v>
      </c>
      <c r="I598" s="258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V598" s="258">
        <v>318.6</v>
      </c>
      <c r="W598" s="279"/>
    </row>
    <row r="599" spans="2:23">
      <c r="B599" s="254">
        <v>45859</v>
      </c>
      <c r="C599" s="255" t="s">
        <v>1068</v>
      </c>
      <c r="D599" s="256" t="s">
        <v>1623</v>
      </c>
      <c r="E599" s="256" t="s">
        <v>1625</v>
      </c>
      <c r="F599" s="257">
        <v>2210806</v>
      </c>
      <c r="G599" s="255" t="s">
        <v>982</v>
      </c>
      <c r="H599" s="258">
        <v>35.4</v>
      </c>
      <c r="I599" s="258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V599" s="258">
        <v>35.4</v>
      </c>
      <c r="W599" s="279"/>
    </row>
    <row r="600" spans="2:23">
      <c r="B600" s="254">
        <v>45869</v>
      </c>
      <c r="C600" s="255" t="s">
        <v>1073</v>
      </c>
      <c r="D600" s="256" t="s">
        <v>1626</v>
      </c>
      <c r="E600" s="256" t="s">
        <v>1627</v>
      </c>
      <c r="F600" s="257">
        <v>2210806</v>
      </c>
      <c r="G600" s="255" t="s">
        <v>982</v>
      </c>
      <c r="H600" s="258">
        <v>30927</v>
      </c>
      <c r="I600" s="258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V600" s="258">
        <v>30927</v>
      </c>
      <c r="W600" s="279"/>
    </row>
    <row r="601" spans="2:23">
      <c r="B601" s="254">
        <v>45869</v>
      </c>
      <c r="C601" s="255" t="s">
        <v>1628</v>
      </c>
      <c r="D601" s="256" t="s">
        <v>1629</v>
      </c>
      <c r="E601" s="256" t="s">
        <v>1630</v>
      </c>
      <c r="F601" s="257">
        <v>2210806</v>
      </c>
      <c r="G601" s="255" t="s">
        <v>982</v>
      </c>
      <c r="H601" s="258">
        <v>30878.82</v>
      </c>
      <c r="I601" s="258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>
        <v>30878.82</v>
      </c>
      <c r="W601" s="279"/>
    </row>
    <row r="602" spans="2:23">
      <c r="B602" s="254">
        <v>45869</v>
      </c>
      <c r="C602" s="255" t="s">
        <v>1068</v>
      </c>
      <c r="D602" s="256" t="s">
        <v>1629</v>
      </c>
      <c r="E602" s="256" t="s">
        <v>1631</v>
      </c>
      <c r="F602" s="257">
        <v>2210806</v>
      </c>
      <c r="G602" s="255" t="s">
        <v>982</v>
      </c>
      <c r="H602" s="258">
        <v>3430.99</v>
      </c>
      <c r="I602" s="258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>
        <v>3430.99</v>
      </c>
      <c r="W602" s="279"/>
    </row>
    <row r="603" spans="2:23">
      <c r="B603" s="254">
        <v>45869</v>
      </c>
      <c r="C603" s="255" t="s">
        <v>1435</v>
      </c>
      <c r="D603" s="256" t="s">
        <v>1632</v>
      </c>
      <c r="E603" s="256" t="s">
        <v>1633</v>
      </c>
      <c r="F603" s="257">
        <v>2210902</v>
      </c>
      <c r="G603" s="255" t="s">
        <v>985</v>
      </c>
      <c r="H603" s="258">
        <v>10000</v>
      </c>
      <c r="I603" s="258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>
        <v>10000</v>
      </c>
      <c r="W603" s="279"/>
    </row>
    <row r="604" spans="2:23">
      <c r="B604" s="254">
        <v>45869</v>
      </c>
      <c r="C604" s="255" t="s">
        <v>1466</v>
      </c>
      <c r="D604" s="256" t="s">
        <v>1467</v>
      </c>
      <c r="E604" s="256" t="s">
        <v>1468</v>
      </c>
      <c r="F604" s="257">
        <v>2210905</v>
      </c>
      <c r="G604" s="255" t="s">
        <v>1105</v>
      </c>
      <c r="H604" s="258">
        <v>2210</v>
      </c>
      <c r="I604" s="258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>
        <v>2210</v>
      </c>
      <c r="W604" s="279"/>
    </row>
    <row r="605" spans="2:23">
      <c r="B605" s="254">
        <v>45849</v>
      </c>
      <c r="C605" s="255" t="s">
        <v>1484</v>
      </c>
      <c r="D605" s="256" t="s">
        <v>1634</v>
      </c>
      <c r="E605" s="256">
        <v>13158</v>
      </c>
      <c r="F605" s="257">
        <v>2731103</v>
      </c>
      <c r="G605" s="255" t="s">
        <v>156</v>
      </c>
      <c r="H605" s="258">
        <v>5000</v>
      </c>
      <c r="I605" s="258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V605" s="258">
        <v>5000</v>
      </c>
      <c r="W605" s="279"/>
    </row>
    <row r="606" spans="2:23">
      <c r="B606" s="254">
        <v>45869</v>
      </c>
      <c r="C606" s="255" t="s">
        <v>1484</v>
      </c>
      <c r="D606" s="256" t="s">
        <v>1635</v>
      </c>
      <c r="E606" s="256" t="s">
        <v>1636</v>
      </c>
      <c r="F606" s="257">
        <v>2731103</v>
      </c>
      <c r="G606" s="255" t="s">
        <v>156</v>
      </c>
      <c r="H606" s="258">
        <v>5573.42</v>
      </c>
      <c r="I606" s="258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V606" s="258">
        <v>5573.42</v>
      </c>
      <c r="W606" s="279"/>
    </row>
    <row r="607" spans="2:23">
      <c r="B607" s="254">
        <v>45849</v>
      </c>
      <c r="C607" s="255" t="s">
        <v>1452</v>
      </c>
      <c r="D607" s="256" t="s">
        <v>1637</v>
      </c>
      <c r="E607" s="256" t="s">
        <v>1638</v>
      </c>
      <c r="F607" s="257">
        <v>2814101</v>
      </c>
      <c r="G607" s="255" t="s">
        <v>1020</v>
      </c>
      <c r="H607" s="258">
        <v>35217.4</v>
      </c>
      <c r="I607" s="258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>
        <v>35217.4</v>
      </c>
      <c r="W607" s="279"/>
    </row>
    <row r="608" spans="2:23">
      <c r="B608" s="254">
        <v>45849</v>
      </c>
      <c r="C608" s="255" t="s">
        <v>1068</v>
      </c>
      <c r="D608" s="256" t="s">
        <v>1637</v>
      </c>
      <c r="E608" s="256" t="s">
        <v>1639</v>
      </c>
      <c r="F608" s="257">
        <v>2814101</v>
      </c>
      <c r="G608" s="255" t="s">
        <v>1020</v>
      </c>
      <c r="H608" s="258">
        <v>3913.04</v>
      </c>
      <c r="I608" s="258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>
        <v>3913.04</v>
      </c>
      <c r="W608" s="279"/>
    </row>
    <row r="609" spans="2:23">
      <c r="B609" s="254">
        <v>45856</v>
      </c>
      <c r="C609" s="255" t="s">
        <v>1640</v>
      </c>
      <c r="D609" s="256" t="s">
        <v>1641</v>
      </c>
      <c r="E609" s="256">
        <v>13175</v>
      </c>
      <c r="F609" s="257">
        <v>2821002</v>
      </c>
      <c r="G609" s="255" t="s">
        <v>472</v>
      </c>
      <c r="H609" s="258">
        <v>18800</v>
      </c>
      <c r="I609" s="258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V609" s="258">
        <v>18800</v>
      </c>
      <c r="W609" s="279"/>
    </row>
    <row r="610" spans="2:23">
      <c r="B610" s="254">
        <v>45856</v>
      </c>
      <c r="C610" s="255" t="s">
        <v>1068</v>
      </c>
      <c r="D610" s="256" t="s">
        <v>1642</v>
      </c>
      <c r="E610" s="256">
        <v>13176</v>
      </c>
      <c r="F610" s="257">
        <v>2821002</v>
      </c>
      <c r="G610" s="255" t="s">
        <v>472</v>
      </c>
      <c r="H610" s="258">
        <v>1200</v>
      </c>
      <c r="I610" s="258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V610" s="258">
        <v>1200</v>
      </c>
      <c r="W610" s="279"/>
    </row>
    <row r="611" spans="2:23">
      <c r="B611" s="254">
        <v>45859</v>
      </c>
      <c r="C611" s="255" t="s">
        <v>1643</v>
      </c>
      <c r="D611" s="256" t="s">
        <v>1644</v>
      </c>
      <c r="E611" s="256">
        <v>13177</v>
      </c>
      <c r="F611" s="257">
        <v>2821009</v>
      </c>
      <c r="G611" s="255" t="s">
        <v>160</v>
      </c>
      <c r="H611" s="258">
        <v>5000</v>
      </c>
      <c r="I611" s="258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V611" s="258">
        <v>5000</v>
      </c>
      <c r="W611" s="279"/>
    </row>
    <row r="612" spans="2:23">
      <c r="B612" s="254">
        <v>45869</v>
      </c>
      <c r="C612" s="255" t="s">
        <v>1073</v>
      </c>
      <c r="D612" s="256" t="s">
        <v>1645</v>
      </c>
      <c r="E612" s="256" t="s">
        <v>1646</v>
      </c>
      <c r="F612" s="257">
        <v>2821009</v>
      </c>
      <c r="G612" s="255" t="s">
        <v>160</v>
      </c>
      <c r="H612" s="258">
        <v>2000</v>
      </c>
      <c r="I612" s="258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V612" s="258">
        <v>2000</v>
      </c>
      <c r="W612" s="279"/>
    </row>
    <row r="613" spans="2:23">
      <c r="B613" s="254">
        <v>45869</v>
      </c>
      <c r="C613" s="255" t="s">
        <v>1073</v>
      </c>
      <c r="D613" s="256" t="s">
        <v>1647</v>
      </c>
      <c r="E613" s="882" t="s">
        <v>1648</v>
      </c>
      <c r="F613" s="257">
        <v>2821009</v>
      </c>
      <c r="G613" s="255" t="s">
        <v>160</v>
      </c>
      <c r="H613" s="258">
        <v>5000</v>
      </c>
      <c r="I613" s="258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V613" s="258">
        <v>5000</v>
      </c>
      <c r="W613" s="279"/>
    </row>
    <row r="614" spans="2:23">
      <c r="B614" s="254">
        <v>45862</v>
      </c>
      <c r="C614" s="255" t="s">
        <v>1649</v>
      </c>
      <c r="D614" s="256" t="s">
        <v>1542</v>
      </c>
      <c r="E614" s="256" t="s">
        <v>1650</v>
      </c>
      <c r="F614" s="257">
        <v>2821009</v>
      </c>
      <c r="G614" s="255" t="s">
        <v>160</v>
      </c>
      <c r="H614" s="258">
        <v>5000</v>
      </c>
      <c r="I614" s="258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>
        <v>5000</v>
      </c>
      <c r="W614" s="279"/>
    </row>
    <row r="615" spans="2:23">
      <c r="B615" s="254">
        <v>45869</v>
      </c>
      <c r="C615" s="255" t="s">
        <v>1566</v>
      </c>
      <c r="D615" s="256" t="s">
        <v>1651</v>
      </c>
      <c r="E615" s="256" t="s">
        <v>1652</v>
      </c>
      <c r="F615" s="257">
        <v>2821010</v>
      </c>
      <c r="G615" s="255" t="s">
        <v>161</v>
      </c>
      <c r="H615" s="258">
        <v>3685</v>
      </c>
      <c r="I615" s="258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V615" s="258">
        <v>3685</v>
      </c>
      <c r="W615" s="279"/>
    </row>
    <row r="616" spans="2:23">
      <c r="B616" s="254">
        <v>45841</v>
      </c>
      <c r="C616" s="255" t="s">
        <v>1653</v>
      </c>
      <c r="D616" s="256" t="s">
        <v>1654</v>
      </c>
      <c r="E616" s="256">
        <v>13574</v>
      </c>
      <c r="F616" s="257">
        <v>2821017</v>
      </c>
      <c r="G616" s="255" t="s">
        <v>1021</v>
      </c>
      <c r="H616" s="258">
        <v>23000</v>
      </c>
      <c r="I616" s="258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V616" s="258">
        <v>23000</v>
      </c>
      <c r="W616" s="279"/>
    </row>
    <row r="617" spans="2:23">
      <c r="B617" s="254">
        <v>45849</v>
      </c>
      <c r="C617" s="255" t="s">
        <v>1653</v>
      </c>
      <c r="D617" s="256" t="s">
        <v>1655</v>
      </c>
      <c r="E617" s="256">
        <v>13164</v>
      </c>
      <c r="F617" s="257">
        <v>2821017</v>
      </c>
      <c r="G617" s="255" t="s">
        <v>1021</v>
      </c>
      <c r="H617" s="258">
        <v>10000</v>
      </c>
      <c r="I617" s="258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V617" s="258">
        <v>10000</v>
      </c>
      <c r="W617" s="279"/>
    </row>
    <row r="618" spans="2:23">
      <c r="B618" s="254">
        <v>45849</v>
      </c>
      <c r="C618" s="255" t="s">
        <v>1653</v>
      </c>
      <c r="D618" s="256" t="s">
        <v>1656</v>
      </c>
      <c r="E618" s="256">
        <v>13168</v>
      </c>
      <c r="F618" s="257">
        <v>2821017</v>
      </c>
      <c r="G618" s="255" t="s">
        <v>1021</v>
      </c>
      <c r="H618" s="258">
        <v>20000</v>
      </c>
      <c r="I618" s="258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V618" s="258">
        <v>20000</v>
      </c>
      <c r="W618" s="279"/>
    </row>
    <row r="619" spans="2:23">
      <c r="B619" s="254">
        <v>45856</v>
      </c>
      <c r="C619" s="255" t="s">
        <v>1653</v>
      </c>
      <c r="D619" s="256" t="s">
        <v>1657</v>
      </c>
      <c r="E619" s="256">
        <v>13171</v>
      </c>
      <c r="F619" s="257">
        <v>2821017</v>
      </c>
      <c r="G619" s="255" t="s">
        <v>1021</v>
      </c>
      <c r="H619" s="258">
        <v>24000</v>
      </c>
      <c r="I619" s="258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V619" s="258">
        <v>24000</v>
      </c>
      <c r="W619" s="279"/>
    </row>
    <row r="620" spans="2:23">
      <c r="B620" s="254">
        <v>45862</v>
      </c>
      <c r="C620" s="255" t="s">
        <v>1653</v>
      </c>
      <c r="D620" s="256" t="s">
        <v>1658</v>
      </c>
      <c r="E620" s="256" t="s">
        <v>1437</v>
      </c>
      <c r="F620" s="257">
        <v>2821017</v>
      </c>
      <c r="G620" s="255" t="s">
        <v>1021</v>
      </c>
      <c r="H620" s="258">
        <v>25000</v>
      </c>
      <c r="I620" s="258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V620" s="258">
        <v>25000</v>
      </c>
      <c r="W620" s="279"/>
    </row>
    <row r="621" spans="2:23">
      <c r="B621" s="254">
        <v>45869</v>
      </c>
      <c r="C621" s="255" t="s">
        <v>1073</v>
      </c>
      <c r="D621" s="256" t="s">
        <v>1659</v>
      </c>
      <c r="E621" s="256" t="s">
        <v>1660</v>
      </c>
      <c r="F621" s="257">
        <v>2821017</v>
      </c>
      <c r="G621" s="255" t="s">
        <v>1021</v>
      </c>
      <c r="H621" s="258">
        <v>28000</v>
      </c>
      <c r="I621" s="258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V621" s="258">
        <v>28000</v>
      </c>
      <c r="W621" s="279"/>
    </row>
    <row r="622" spans="2:23">
      <c r="B622" s="254">
        <v>45869</v>
      </c>
      <c r="C622" s="255" t="s">
        <v>1452</v>
      </c>
      <c r="D622" s="256" t="s">
        <v>1661</v>
      </c>
      <c r="E622" s="256" t="s">
        <v>1662</v>
      </c>
      <c r="F622" s="257">
        <v>2821017</v>
      </c>
      <c r="G622" s="255" t="s">
        <v>1021</v>
      </c>
      <c r="H622" s="258">
        <v>17800</v>
      </c>
      <c r="I622" s="258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V622" s="258">
        <v>17800</v>
      </c>
      <c r="W622" s="279"/>
    </row>
    <row r="623" spans="2:23">
      <c r="B623" s="298">
        <v>45877</v>
      </c>
      <c r="C623" s="299" t="s">
        <v>1663</v>
      </c>
      <c r="D623" s="299" t="s">
        <v>1664</v>
      </c>
      <c r="E623" s="299">
        <v>13248</v>
      </c>
      <c r="F623" s="300">
        <v>2821017</v>
      </c>
      <c r="G623" s="299" t="s">
        <v>1021</v>
      </c>
      <c r="H623" s="301">
        <v>45000</v>
      </c>
      <c r="I623" s="258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V623" s="258">
        <v>45000</v>
      </c>
      <c r="W623" s="279"/>
    </row>
    <row r="624" spans="2:23">
      <c r="B624" s="302">
        <v>45877</v>
      </c>
      <c r="C624" s="299" t="s">
        <v>1663</v>
      </c>
      <c r="D624" s="299" t="s">
        <v>1665</v>
      </c>
      <c r="E624" s="299">
        <v>13250</v>
      </c>
      <c r="F624" s="300">
        <v>2210205</v>
      </c>
      <c r="G624" s="299" t="s">
        <v>200</v>
      </c>
      <c r="H624" s="301">
        <v>5500</v>
      </c>
      <c r="I624" s="258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V624" s="258">
        <v>5500</v>
      </c>
      <c r="W624" s="279"/>
    </row>
    <row r="625" spans="2:23">
      <c r="B625" s="302">
        <v>45999</v>
      </c>
      <c r="C625" s="299" t="s">
        <v>1666</v>
      </c>
      <c r="D625" s="299" t="s">
        <v>1667</v>
      </c>
      <c r="E625" s="299">
        <v>13251</v>
      </c>
      <c r="F625" s="300">
        <v>2210709</v>
      </c>
      <c r="G625" s="299" t="s">
        <v>151</v>
      </c>
      <c r="H625" s="301">
        <v>6100</v>
      </c>
      <c r="I625" s="258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V625" s="258">
        <v>6100</v>
      </c>
      <c r="W625" s="279"/>
    </row>
    <row r="626" spans="2:23">
      <c r="B626" s="302" t="s">
        <v>1668</v>
      </c>
      <c r="C626" s="299" t="s">
        <v>1484</v>
      </c>
      <c r="D626" s="299" t="s">
        <v>1669</v>
      </c>
      <c r="E626" s="299">
        <v>13252</v>
      </c>
      <c r="F626" s="300">
        <v>2210709</v>
      </c>
      <c r="G626" s="299" t="s">
        <v>151</v>
      </c>
      <c r="H626" s="301">
        <v>9033.25</v>
      </c>
      <c r="I626" s="258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V626" s="258">
        <v>9033.25</v>
      </c>
      <c r="W626" s="279"/>
    </row>
    <row r="627" spans="2:23">
      <c r="B627" s="302" t="s">
        <v>1668</v>
      </c>
      <c r="C627" s="299" t="s">
        <v>1068</v>
      </c>
      <c r="D627" s="299" t="s">
        <v>1669</v>
      </c>
      <c r="E627" s="299">
        <v>13253</v>
      </c>
      <c r="F627" s="300">
        <v>2210709</v>
      </c>
      <c r="G627" s="299" t="s">
        <v>151</v>
      </c>
      <c r="H627" s="301">
        <v>590.03</v>
      </c>
      <c r="I627" s="258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V627" s="258">
        <v>590.03</v>
      </c>
      <c r="W627" s="279"/>
    </row>
    <row r="628" spans="2:23">
      <c r="B628" s="302" t="s">
        <v>1668</v>
      </c>
      <c r="C628" s="299" t="s">
        <v>1484</v>
      </c>
      <c r="D628" s="299" t="s">
        <v>1670</v>
      </c>
      <c r="E628" s="299">
        <v>13254</v>
      </c>
      <c r="F628" s="300">
        <v>2210709</v>
      </c>
      <c r="G628" s="299" t="s">
        <v>151</v>
      </c>
      <c r="H628" s="301">
        <v>7200</v>
      </c>
      <c r="I628" s="258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V628" s="258">
        <v>7200</v>
      </c>
      <c r="W628" s="279"/>
    </row>
    <row r="629" spans="2:23">
      <c r="B629" s="302" t="s">
        <v>1668</v>
      </c>
      <c r="C629" s="299" t="s">
        <v>1068</v>
      </c>
      <c r="D629" s="299" t="s">
        <v>1670</v>
      </c>
      <c r="E629" s="299">
        <v>13255</v>
      </c>
      <c r="F629" s="300">
        <v>2210709</v>
      </c>
      <c r="G629" s="299" t="s">
        <v>151</v>
      </c>
      <c r="H629" s="301">
        <v>800</v>
      </c>
      <c r="I629" s="258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V629" s="258">
        <v>800</v>
      </c>
      <c r="W629" s="279"/>
    </row>
    <row r="630" spans="2:23">
      <c r="B630" s="302" t="s">
        <v>1671</v>
      </c>
      <c r="C630" s="299" t="s">
        <v>1484</v>
      </c>
      <c r="D630" s="299" t="s">
        <v>1672</v>
      </c>
      <c r="E630" s="299">
        <v>13256</v>
      </c>
      <c r="F630" s="300">
        <v>2821009</v>
      </c>
      <c r="G630" s="299" t="s">
        <v>160</v>
      </c>
      <c r="H630" s="301">
        <v>10000</v>
      </c>
      <c r="I630" s="258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V630" s="258">
        <v>10000</v>
      </c>
      <c r="W630" s="279"/>
    </row>
    <row r="631" spans="2:23">
      <c r="B631" s="302" t="s">
        <v>1671</v>
      </c>
      <c r="C631" s="299" t="s">
        <v>1484</v>
      </c>
      <c r="D631" s="299" t="s">
        <v>1673</v>
      </c>
      <c r="E631" s="299">
        <v>13257</v>
      </c>
      <c r="F631" s="300">
        <v>2731103</v>
      </c>
      <c r="G631" s="299" t="s">
        <v>156</v>
      </c>
      <c r="H631" s="301">
        <v>2200</v>
      </c>
      <c r="I631" s="258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V631" s="258">
        <v>2200</v>
      </c>
      <c r="W631" s="279"/>
    </row>
    <row r="632" spans="2:23">
      <c r="B632" s="302" t="s">
        <v>1671</v>
      </c>
      <c r="C632" s="299" t="s">
        <v>1674</v>
      </c>
      <c r="D632" s="299" t="s">
        <v>1675</v>
      </c>
      <c r="E632" s="299">
        <v>13257</v>
      </c>
      <c r="F632" s="300">
        <v>2210709</v>
      </c>
      <c r="G632" s="299" t="s">
        <v>151</v>
      </c>
      <c r="H632" s="301">
        <v>1050</v>
      </c>
      <c r="I632" s="258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V632" s="258">
        <v>1050</v>
      </c>
      <c r="W632" s="279"/>
    </row>
    <row r="633" spans="2:23">
      <c r="B633" s="302" t="s">
        <v>1671</v>
      </c>
      <c r="C633" s="299" t="s">
        <v>1112</v>
      </c>
      <c r="D633" s="299" t="s">
        <v>1676</v>
      </c>
      <c r="E633" s="299">
        <v>13258</v>
      </c>
      <c r="F633" s="300">
        <v>2210205</v>
      </c>
      <c r="G633" s="299" t="s">
        <v>200</v>
      </c>
      <c r="H633" s="301">
        <v>2000</v>
      </c>
      <c r="I633" s="258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V633" s="258">
        <v>2000</v>
      </c>
      <c r="W633" s="279"/>
    </row>
    <row r="634" spans="2:23">
      <c r="B634" s="302" t="s">
        <v>1671</v>
      </c>
      <c r="C634" s="299" t="s">
        <v>1677</v>
      </c>
      <c r="D634" s="299" t="s">
        <v>1678</v>
      </c>
      <c r="E634" s="299">
        <v>13258</v>
      </c>
      <c r="F634" s="300">
        <v>2210103</v>
      </c>
      <c r="G634" s="299" t="s">
        <v>131</v>
      </c>
      <c r="H634" s="301">
        <v>1400</v>
      </c>
      <c r="I634" s="258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V634" s="258">
        <v>1400</v>
      </c>
      <c r="W634" s="279"/>
    </row>
    <row r="635" spans="2:23">
      <c r="B635" s="302" t="s">
        <v>1671</v>
      </c>
      <c r="C635" s="299" t="s">
        <v>1484</v>
      </c>
      <c r="D635" s="299" t="s">
        <v>1679</v>
      </c>
      <c r="E635" s="299">
        <v>13259</v>
      </c>
      <c r="F635" s="300">
        <v>2210709</v>
      </c>
      <c r="G635" s="299" t="s">
        <v>151</v>
      </c>
      <c r="H635" s="301">
        <v>1720</v>
      </c>
      <c r="I635" s="258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V635" s="258">
        <v>1720</v>
      </c>
      <c r="W635" s="279"/>
    </row>
    <row r="636" spans="2:23">
      <c r="B636" s="302" t="s">
        <v>1671</v>
      </c>
      <c r="C636" s="299" t="s">
        <v>1484</v>
      </c>
      <c r="D636" s="299" t="s">
        <v>1680</v>
      </c>
      <c r="E636" s="299">
        <v>13259</v>
      </c>
      <c r="F636" s="300">
        <v>2210511</v>
      </c>
      <c r="G636" s="299" t="s">
        <v>965</v>
      </c>
      <c r="H636" s="301">
        <v>5000</v>
      </c>
      <c r="I636" s="258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V636" s="258">
        <v>5000</v>
      </c>
      <c r="W636" s="279"/>
    </row>
    <row r="637" spans="2:23">
      <c r="B637" s="302" t="s">
        <v>1671</v>
      </c>
      <c r="C637" s="299" t="s">
        <v>1681</v>
      </c>
      <c r="D637" s="299" t="s">
        <v>1682</v>
      </c>
      <c r="E637" s="299">
        <v>13260</v>
      </c>
      <c r="F637" s="300">
        <v>2210202</v>
      </c>
      <c r="G637" s="299" t="s">
        <v>136</v>
      </c>
      <c r="H637" s="301">
        <v>100</v>
      </c>
      <c r="I637" s="258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V637" s="258">
        <v>100</v>
      </c>
      <c r="W637" s="279"/>
    </row>
    <row r="638" spans="2:23">
      <c r="B638" s="302" t="s">
        <v>1671</v>
      </c>
      <c r="C638" s="299" t="s">
        <v>1683</v>
      </c>
      <c r="D638" s="299" t="s">
        <v>1684</v>
      </c>
      <c r="E638" s="299">
        <v>13260</v>
      </c>
      <c r="F638" s="300">
        <v>2210709</v>
      </c>
      <c r="G638" s="299" t="s">
        <v>151</v>
      </c>
      <c r="H638" s="301">
        <v>700</v>
      </c>
      <c r="I638" s="258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V638" s="258">
        <v>700</v>
      </c>
      <c r="W638" s="279"/>
    </row>
    <row r="639" spans="2:23">
      <c r="B639" s="302" t="s">
        <v>1671</v>
      </c>
      <c r="C639" s="299" t="s">
        <v>1674</v>
      </c>
      <c r="D639" s="299" t="s">
        <v>1685</v>
      </c>
      <c r="E639" s="299">
        <v>13260</v>
      </c>
      <c r="F639" s="300">
        <v>2210511</v>
      </c>
      <c r="G639" s="299" t="s">
        <v>965</v>
      </c>
      <c r="H639" s="301">
        <v>500</v>
      </c>
      <c r="I639" s="258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V639" s="258">
        <v>500</v>
      </c>
      <c r="W639" s="279"/>
    </row>
    <row r="640" spans="2:23">
      <c r="B640" s="302" t="s">
        <v>1671</v>
      </c>
      <c r="C640" s="299" t="s">
        <v>1112</v>
      </c>
      <c r="D640" s="299" t="s">
        <v>1686</v>
      </c>
      <c r="E640" s="299">
        <v>13260</v>
      </c>
      <c r="F640" s="300">
        <v>2210205</v>
      </c>
      <c r="G640" s="299" t="s">
        <v>200</v>
      </c>
      <c r="H640" s="301">
        <v>400</v>
      </c>
      <c r="I640" s="258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V640" s="258">
        <v>400</v>
      </c>
      <c r="W640" s="279"/>
    </row>
    <row r="641" spans="2:23">
      <c r="B641" s="302" t="s">
        <v>1671</v>
      </c>
      <c r="C641" s="299" t="s">
        <v>1494</v>
      </c>
      <c r="D641" s="299" t="s">
        <v>1687</v>
      </c>
      <c r="E641" s="299">
        <v>13260</v>
      </c>
      <c r="F641" s="300">
        <v>2111238</v>
      </c>
      <c r="G641" s="299" t="s">
        <v>935</v>
      </c>
      <c r="H641" s="301">
        <v>400</v>
      </c>
      <c r="I641" s="258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V641" s="258">
        <v>400</v>
      </c>
      <c r="W641" s="279"/>
    </row>
    <row r="642" spans="2:23">
      <c r="B642" s="302" t="s">
        <v>1671</v>
      </c>
      <c r="C642" s="299" t="s">
        <v>1484</v>
      </c>
      <c r="D642" s="299" t="s">
        <v>1688</v>
      </c>
      <c r="E642" s="299">
        <v>13261</v>
      </c>
      <c r="F642" s="300">
        <v>2210709</v>
      </c>
      <c r="G642" s="299" t="s">
        <v>151</v>
      </c>
      <c r="H642" s="301">
        <v>4190</v>
      </c>
      <c r="I642" s="258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V642" s="258">
        <v>4190</v>
      </c>
      <c r="W642" s="279"/>
    </row>
    <row r="643" spans="2:23">
      <c r="B643" s="302" t="s">
        <v>1671</v>
      </c>
      <c r="C643" s="299" t="s">
        <v>1689</v>
      </c>
      <c r="D643" s="299" t="s">
        <v>1690</v>
      </c>
      <c r="E643" s="299">
        <v>13261</v>
      </c>
      <c r="F643" s="300">
        <v>2210709</v>
      </c>
      <c r="G643" s="299" t="s">
        <v>151</v>
      </c>
      <c r="H643" s="301">
        <v>2000</v>
      </c>
      <c r="I643" s="258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V643" s="258">
        <v>2000</v>
      </c>
      <c r="W643" s="279"/>
    </row>
    <row r="644" spans="2:23">
      <c r="B644" s="302" t="s">
        <v>1671</v>
      </c>
      <c r="C644" s="299" t="s">
        <v>1452</v>
      </c>
      <c r="D644" s="299" t="s">
        <v>1691</v>
      </c>
      <c r="E644" s="299">
        <v>13262</v>
      </c>
      <c r="F644" s="300">
        <v>2210201</v>
      </c>
      <c r="G644" s="299" t="s">
        <v>952</v>
      </c>
      <c r="H644" s="301">
        <v>3050</v>
      </c>
      <c r="I644" s="258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V644" s="258">
        <v>3050</v>
      </c>
      <c r="W644" s="279"/>
    </row>
    <row r="645" spans="2:23">
      <c r="B645" s="302" t="s">
        <v>1671</v>
      </c>
      <c r="C645" s="299" t="s">
        <v>1231</v>
      </c>
      <c r="D645" s="299" t="s">
        <v>1692</v>
      </c>
      <c r="E645" s="299">
        <v>13263</v>
      </c>
      <c r="F645" s="300">
        <v>2210505</v>
      </c>
      <c r="G645" s="299" t="s">
        <v>142</v>
      </c>
      <c r="H645" s="301">
        <v>12134.16</v>
      </c>
      <c r="I645" s="258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V645" s="258">
        <v>12134.16</v>
      </c>
      <c r="W645" s="279"/>
    </row>
    <row r="646" spans="2:23">
      <c r="B646" s="302" t="s">
        <v>1671</v>
      </c>
      <c r="C646" s="299" t="s">
        <v>1231</v>
      </c>
      <c r="D646" s="299" t="s">
        <v>1693</v>
      </c>
      <c r="E646" s="299">
        <v>13264</v>
      </c>
      <c r="F646" s="300">
        <v>2210505</v>
      </c>
      <c r="G646" s="299" t="s">
        <v>142</v>
      </c>
      <c r="H646" s="301">
        <v>9585.43</v>
      </c>
      <c r="I646" s="258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V646" s="258">
        <v>9585.43</v>
      </c>
      <c r="W646" s="279"/>
    </row>
    <row r="647" spans="2:23">
      <c r="B647" s="302" t="s">
        <v>1671</v>
      </c>
      <c r="C647" s="299" t="s">
        <v>1484</v>
      </c>
      <c r="D647" s="299" t="s">
        <v>1694</v>
      </c>
      <c r="E647" s="299">
        <v>13265</v>
      </c>
      <c r="F647" s="300">
        <v>2210511</v>
      </c>
      <c r="G647" s="299" t="s">
        <v>965</v>
      </c>
      <c r="H647" s="301">
        <v>700</v>
      </c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V647" s="258">
        <v>700</v>
      </c>
      <c r="W647" s="279"/>
    </row>
    <row r="648" spans="2:23">
      <c r="B648" s="302" t="s">
        <v>1671</v>
      </c>
      <c r="C648" s="299" t="s">
        <v>1677</v>
      </c>
      <c r="D648" s="299" t="s">
        <v>1695</v>
      </c>
      <c r="E648" s="299">
        <v>13265</v>
      </c>
      <c r="F648" s="300">
        <v>2210103</v>
      </c>
      <c r="G648" s="299" t="s">
        <v>131</v>
      </c>
      <c r="H648" s="301">
        <v>1800</v>
      </c>
      <c r="I648" s="258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V648" s="258">
        <v>1800</v>
      </c>
      <c r="W648" s="279"/>
    </row>
    <row r="649" spans="2:23">
      <c r="B649" s="302" t="s">
        <v>1671</v>
      </c>
      <c r="C649" s="299" t="s">
        <v>1466</v>
      </c>
      <c r="D649" s="299" t="s">
        <v>1696</v>
      </c>
      <c r="E649" s="299">
        <v>13265</v>
      </c>
      <c r="F649" s="300">
        <v>2210511</v>
      </c>
      <c r="G649" s="299" t="s">
        <v>965</v>
      </c>
      <c r="H649" s="301">
        <v>800</v>
      </c>
      <c r="I649" s="258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V649" s="258">
        <v>800</v>
      </c>
      <c r="W649" s="279"/>
    </row>
    <row r="650" spans="2:23">
      <c r="B650" s="302" t="s">
        <v>1671</v>
      </c>
      <c r="C650" s="299" t="s">
        <v>1484</v>
      </c>
      <c r="D650" s="299" t="s">
        <v>1697</v>
      </c>
      <c r="E650" s="299">
        <v>13266</v>
      </c>
      <c r="F650" s="300">
        <v>2210711</v>
      </c>
      <c r="G650" s="299" t="s">
        <v>978</v>
      </c>
      <c r="H650" s="301">
        <v>2000</v>
      </c>
      <c r="I650" s="258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V650" s="258">
        <v>2000</v>
      </c>
      <c r="W650" s="279"/>
    </row>
    <row r="651" spans="2:23">
      <c r="B651" s="302" t="s">
        <v>1671</v>
      </c>
      <c r="C651" s="299" t="s">
        <v>1231</v>
      </c>
      <c r="D651" s="299" t="s">
        <v>1698</v>
      </c>
      <c r="E651" s="299">
        <v>13266</v>
      </c>
      <c r="F651" s="300">
        <v>2210505</v>
      </c>
      <c r="G651" s="299" t="s">
        <v>142</v>
      </c>
      <c r="H651" s="301">
        <v>6925.24</v>
      </c>
      <c r="I651" s="258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V651" s="258">
        <v>6925.24</v>
      </c>
      <c r="W651" s="279"/>
    </row>
    <row r="652" spans="2:23">
      <c r="B652" s="302" t="s">
        <v>1671</v>
      </c>
      <c r="C652" s="299" t="s">
        <v>1555</v>
      </c>
      <c r="D652" s="299" t="s">
        <v>1699</v>
      </c>
      <c r="E652" s="299">
        <v>13267</v>
      </c>
      <c r="F652" s="300">
        <v>2210511</v>
      </c>
      <c r="G652" s="299" t="s">
        <v>965</v>
      </c>
      <c r="H652" s="301">
        <v>1000</v>
      </c>
      <c r="I652" s="258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V652" s="258">
        <v>1000</v>
      </c>
      <c r="W652" s="279"/>
    </row>
    <row r="653" spans="2:23">
      <c r="B653" s="302" t="s">
        <v>1671</v>
      </c>
      <c r="C653" s="299" t="s">
        <v>1112</v>
      </c>
      <c r="D653" s="299" t="s">
        <v>1700</v>
      </c>
      <c r="E653" s="299">
        <v>13267</v>
      </c>
      <c r="F653" s="300">
        <v>2210205</v>
      </c>
      <c r="G653" s="299" t="s">
        <v>200</v>
      </c>
      <c r="H653" s="301">
        <v>388</v>
      </c>
      <c r="I653" s="258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V653" s="258">
        <v>388</v>
      </c>
      <c r="W653" s="279"/>
    </row>
    <row r="654" spans="2:23">
      <c r="B654" s="302" t="s">
        <v>1671</v>
      </c>
      <c r="C654" s="299" t="s">
        <v>1701</v>
      </c>
      <c r="D654" s="299" t="s">
        <v>1702</v>
      </c>
      <c r="E654" s="299">
        <v>13267</v>
      </c>
      <c r="F654" s="300">
        <v>2210502</v>
      </c>
      <c r="G654" s="299" t="s">
        <v>963</v>
      </c>
      <c r="H654" s="301">
        <v>897.25</v>
      </c>
      <c r="I654" s="258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V654" s="258">
        <v>897.25</v>
      </c>
      <c r="W654" s="279"/>
    </row>
    <row r="655" spans="2:23">
      <c r="B655" s="302" t="s">
        <v>1671</v>
      </c>
      <c r="C655" s="299" t="s">
        <v>1112</v>
      </c>
      <c r="D655" s="299" t="s">
        <v>1703</v>
      </c>
      <c r="E655" s="299">
        <v>13268</v>
      </c>
      <c r="F655" s="300">
        <v>2210502</v>
      </c>
      <c r="G655" s="299" t="s">
        <v>200</v>
      </c>
      <c r="H655" s="301">
        <v>13680.71</v>
      </c>
      <c r="I655" s="258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V655" s="258">
        <v>13680.71</v>
      </c>
      <c r="W655" s="279"/>
    </row>
    <row r="656" spans="2:23">
      <c r="B656" s="302" t="s">
        <v>1671</v>
      </c>
      <c r="C656" s="299" t="s">
        <v>1068</v>
      </c>
      <c r="D656" s="299" t="s">
        <v>1703</v>
      </c>
      <c r="E656" s="299">
        <v>13269</v>
      </c>
      <c r="F656" s="300">
        <v>2210502</v>
      </c>
      <c r="G656" s="299" t="s">
        <v>200</v>
      </c>
      <c r="H656" s="301">
        <v>720.04</v>
      </c>
      <c r="I656" s="258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V656" s="258">
        <v>720.04</v>
      </c>
      <c r="W656" s="279"/>
    </row>
    <row r="657" spans="2:23">
      <c r="B657" s="302" t="s">
        <v>1671</v>
      </c>
      <c r="C657" s="299" t="s">
        <v>1704</v>
      </c>
      <c r="D657" s="299" t="s">
        <v>1705</v>
      </c>
      <c r="E657" s="299">
        <v>13270</v>
      </c>
      <c r="F657" s="300">
        <v>2121001</v>
      </c>
      <c r="G657" s="299" t="s">
        <v>938</v>
      </c>
      <c r="H657" s="301">
        <v>17824.39</v>
      </c>
      <c r="I657" s="258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V657" s="258">
        <v>17824.39</v>
      </c>
      <c r="W657" s="279"/>
    </row>
    <row r="658" spans="2:23">
      <c r="B658" s="302" t="s">
        <v>1671</v>
      </c>
      <c r="C658" s="299" t="s">
        <v>1706</v>
      </c>
      <c r="D658" s="299" t="s">
        <v>1707</v>
      </c>
      <c r="E658" s="299">
        <v>13271</v>
      </c>
      <c r="F658" s="300">
        <v>2111248</v>
      </c>
      <c r="G658" s="299" t="s">
        <v>936</v>
      </c>
      <c r="H658" s="301">
        <v>2340</v>
      </c>
      <c r="I658" s="258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V658" s="258">
        <v>2340</v>
      </c>
      <c r="W658" s="279"/>
    </row>
    <row r="659" spans="2:23">
      <c r="B659" s="302" t="s">
        <v>1671</v>
      </c>
      <c r="C659" s="299" t="s">
        <v>1708</v>
      </c>
      <c r="D659" s="299" t="s">
        <v>1707</v>
      </c>
      <c r="E659" s="299">
        <v>13272</v>
      </c>
      <c r="F659" s="300">
        <v>2111248</v>
      </c>
      <c r="G659" s="299" t="s">
        <v>936</v>
      </c>
      <c r="H659" s="301">
        <v>2340</v>
      </c>
      <c r="I659" s="258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V659" s="258">
        <v>2340</v>
      </c>
      <c r="W659" s="279"/>
    </row>
    <row r="660" spans="2:23">
      <c r="B660" s="302" t="s">
        <v>1671</v>
      </c>
      <c r="C660" s="299" t="s">
        <v>1709</v>
      </c>
      <c r="D660" s="299" t="s">
        <v>1707</v>
      </c>
      <c r="E660" s="299">
        <v>13273</v>
      </c>
      <c r="F660" s="300">
        <v>2111248</v>
      </c>
      <c r="G660" s="299" t="s">
        <v>936</v>
      </c>
      <c r="H660" s="301">
        <v>2340</v>
      </c>
      <c r="I660" s="258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V660" s="258">
        <v>2340</v>
      </c>
      <c r="W660" s="279"/>
    </row>
    <row r="661" spans="2:23">
      <c r="B661" s="302" t="s">
        <v>1671</v>
      </c>
      <c r="C661" s="299" t="s">
        <v>1710</v>
      </c>
      <c r="D661" s="299" t="s">
        <v>1707</v>
      </c>
      <c r="E661" s="303">
        <v>13274</v>
      </c>
      <c r="F661" s="300">
        <v>2111248</v>
      </c>
      <c r="G661" s="299" t="s">
        <v>936</v>
      </c>
      <c r="H661" s="301">
        <v>2340</v>
      </c>
      <c r="I661" s="258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V661" s="258">
        <v>2340</v>
      </c>
      <c r="W661" s="279"/>
    </row>
    <row r="662" spans="2:23">
      <c r="B662" s="302" t="s">
        <v>1671</v>
      </c>
      <c r="C662" s="299" t="s">
        <v>1711</v>
      </c>
      <c r="D662" s="299" t="s">
        <v>1707</v>
      </c>
      <c r="E662" s="299">
        <v>13275</v>
      </c>
      <c r="F662" s="300">
        <v>2111248</v>
      </c>
      <c r="G662" s="299" t="s">
        <v>936</v>
      </c>
      <c r="H662" s="301">
        <v>2340</v>
      </c>
      <c r="I662" s="258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V662" s="258">
        <v>2340</v>
      </c>
      <c r="W662" s="279"/>
    </row>
    <row r="663" spans="2:23">
      <c r="B663" s="302" t="s">
        <v>1671</v>
      </c>
      <c r="C663" s="299" t="s">
        <v>1712</v>
      </c>
      <c r="D663" s="299" t="s">
        <v>1707</v>
      </c>
      <c r="E663" s="299">
        <v>13276</v>
      </c>
      <c r="F663" s="300">
        <v>2111248</v>
      </c>
      <c r="G663" s="299" t="s">
        <v>936</v>
      </c>
      <c r="H663" s="301">
        <v>2340</v>
      </c>
      <c r="I663" s="258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V663" s="258">
        <v>2340</v>
      </c>
      <c r="W663" s="279"/>
    </row>
    <row r="664" spans="2:23">
      <c r="B664" s="302" t="s">
        <v>1671</v>
      </c>
      <c r="C664" s="299" t="s">
        <v>1713</v>
      </c>
      <c r="D664" s="299" t="s">
        <v>1707</v>
      </c>
      <c r="E664" s="299">
        <v>13278</v>
      </c>
      <c r="F664" s="300">
        <v>2111248</v>
      </c>
      <c r="G664" s="299" t="s">
        <v>936</v>
      </c>
      <c r="H664" s="301">
        <v>2340</v>
      </c>
      <c r="I664" s="258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V664" s="258">
        <v>2340</v>
      </c>
      <c r="W664" s="279"/>
    </row>
    <row r="665" spans="2:23">
      <c r="B665" s="302" t="s">
        <v>1671</v>
      </c>
      <c r="C665" s="299" t="s">
        <v>1714</v>
      </c>
      <c r="D665" s="299" t="s">
        <v>1707</v>
      </c>
      <c r="E665" s="299">
        <v>13279</v>
      </c>
      <c r="F665" s="300">
        <v>2111248</v>
      </c>
      <c r="G665" s="299" t="s">
        <v>936</v>
      </c>
      <c r="H665" s="301">
        <v>2340</v>
      </c>
      <c r="I665" s="258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V665" s="258">
        <v>2340</v>
      </c>
      <c r="W665" s="279"/>
    </row>
    <row r="666" spans="2:23">
      <c r="B666" s="302" t="s">
        <v>1671</v>
      </c>
      <c r="C666" s="299" t="s">
        <v>1715</v>
      </c>
      <c r="D666" s="299" t="s">
        <v>1707</v>
      </c>
      <c r="E666" s="299">
        <v>13280</v>
      </c>
      <c r="F666" s="300">
        <v>2111248</v>
      </c>
      <c r="G666" s="299" t="s">
        <v>936</v>
      </c>
      <c r="H666" s="301">
        <v>2340</v>
      </c>
      <c r="I666" s="258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V666" s="258">
        <v>2340</v>
      </c>
      <c r="W666" s="279"/>
    </row>
    <row r="667" spans="2:23">
      <c r="B667" s="302" t="s">
        <v>1671</v>
      </c>
      <c r="C667" s="299" t="s">
        <v>1716</v>
      </c>
      <c r="D667" s="299" t="s">
        <v>1707</v>
      </c>
      <c r="E667" s="299">
        <v>13281</v>
      </c>
      <c r="F667" s="300">
        <v>2111248</v>
      </c>
      <c r="G667" s="299" t="s">
        <v>936</v>
      </c>
      <c r="H667" s="301">
        <v>2340</v>
      </c>
      <c r="I667" s="258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V667" s="258">
        <v>2340</v>
      </c>
      <c r="W667" s="279"/>
    </row>
    <row r="668" spans="2:23">
      <c r="B668" s="302" t="s">
        <v>1671</v>
      </c>
      <c r="C668" s="299" t="s">
        <v>1717</v>
      </c>
      <c r="D668" s="299" t="s">
        <v>1707</v>
      </c>
      <c r="E668" s="299">
        <v>13282</v>
      </c>
      <c r="F668" s="300">
        <v>2111248</v>
      </c>
      <c r="G668" s="299" t="s">
        <v>936</v>
      </c>
      <c r="H668" s="301">
        <v>2340</v>
      </c>
      <c r="I668" s="258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V668" s="258">
        <v>2340</v>
      </c>
      <c r="W668" s="279"/>
    </row>
    <row r="669" spans="2:23">
      <c r="B669" s="302" t="s">
        <v>1671</v>
      </c>
      <c r="C669" s="299" t="s">
        <v>1718</v>
      </c>
      <c r="D669" s="299" t="s">
        <v>1707</v>
      </c>
      <c r="E669" s="299">
        <v>13283</v>
      </c>
      <c r="F669" s="300">
        <v>2111248</v>
      </c>
      <c r="G669" s="299" t="s">
        <v>936</v>
      </c>
      <c r="H669" s="301">
        <v>2340</v>
      </c>
      <c r="I669" s="258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V669" s="258">
        <v>2340</v>
      </c>
      <c r="W669" s="279"/>
    </row>
    <row r="670" spans="2:23">
      <c r="B670" s="302" t="s">
        <v>1671</v>
      </c>
      <c r="C670" s="299" t="s">
        <v>1719</v>
      </c>
      <c r="D670" s="299" t="s">
        <v>1707</v>
      </c>
      <c r="E670" s="299">
        <v>13284</v>
      </c>
      <c r="F670" s="300">
        <v>2111248</v>
      </c>
      <c r="G670" s="299" t="s">
        <v>936</v>
      </c>
      <c r="H670" s="301">
        <v>2340</v>
      </c>
      <c r="I670" s="258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V670" s="258">
        <v>2340</v>
      </c>
      <c r="W670" s="279"/>
    </row>
    <row r="671" spans="2:23">
      <c r="B671" s="302" t="s">
        <v>1671</v>
      </c>
      <c r="C671" s="299" t="s">
        <v>1720</v>
      </c>
      <c r="D671" s="299" t="s">
        <v>1707</v>
      </c>
      <c r="E671" s="299">
        <v>13285</v>
      </c>
      <c r="F671" s="300">
        <v>2111248</v>
      </c>
      <c r="G671" s="299" t="s">
        <v>936</v>
      </c>
      <c r="H671" s="301">
        <v>2340</v>
      </c>
      <c r="I671" s="258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V671" s="258">
        <v>2340</v>
      </c>
      <c r="W671" s="279"/>
    </row>
    <row r="672" spans="2:23">
      <c r="B672" s="302" t="s">
        <v>1671</v>
      </c>
      <c r="C672" s="299" t="s">
        <v>1721</v>
      </c>
      <c r="D672" s="299" t="s">
        <v>1707</v>
      </c>
      <c r="E672" s="299">
        <v>13286</v>
      </c>
      <c r="F672" s="300">
        <v>2111248</v>
      </c>
      <c r="G672" s="299" t="s">
        <v>936</v>
      </c>
      <c r="H672" s="301">
        <v>2340</v>
      </c>
      <c r="I672" s="258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V672" s="258">
        <v>2340</v>
      </c>
      <c r="W672" s="279"/>
    </row>
    <row r="673" spans="2:23">
      <c r="B673" s="302" t="s">
        <v>1671</v>
      </c>
      <c r="C673" s="299" t="s">
        <v>1722</v>
      </c>
      <c r="D673" s="299" t="s">
        <v>1707</v>
      </c>
      <c r="E673" s="299">
        <v>13287</v>
      </c>
      <c r="F673" s="300">
        <v>2111248</v>
      </c>
      <c r="G673" s="299" t="s">
        <v>936</v>
      </c>
      <c r="H673" s="301">
        <v>2340</v>
      </c>
      <c r="I673" s="258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V673" s="258">
        <v>2340</v>
      </c>
      <c r="W673" s="279"/>
    </row>
    <row r="674" spans="2:23">
      <c r="B674" s="302" t="s">
        <v>1671</v>
      </c>
      <c r="C674" s="299" t="s">
        <v>1723</v>
      </c>
      <c r="D674" s="299" t="s">
        <v>1707</v>
      </c>
      <c r="E674" s="299">
        <v>13288</v>
      </c>
      <c r="F674" s="300">
        <v>2111248</v>
      </c>
      <c r="G674" s="299" t="s">
        <v>936</v>
      </c>
      <c r="H674" s="301">
        <v>2340</v>
      </c>
      <c r="I674" s="258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V674" s="258">
        <v>2340</v>
      </c>
      <c r="W674" s="279"/>
    </row>
    <row r="675" spans="2:23">
      <c r="B675" s="302" t="s">
        <v>1671</v>
      </c>
      <c r="C675" s="299" t="s">
        <v>1724</v>
      </c>
      <c r="D675" s="299" t="s">
        <v>1707</v>
      </c>
      <c r="E675" s="303">
        <v>13304</v>
      </c>
      <c r="F675" s="300">
        <v>2111248</v>
      </c>
      <c r="G675" s="299" t="s">
        <v>936</v>
      </c>
      <c r="H675" s="301">
        <v>2340</v>
      </c>
      <c r="I675" s="258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V675" s="258">
        <v>2340</v>
      </c>
      <c r="W675" s="279"/>
    </row>
    <row r="676" spans="2:23">
      <c r="B676" s="302" t="s">
        <v>1671</v>
      </c>
      <c r="C676" s="299" t="s">
        <v>1663</v>
      </c>
      <c r="D676" s="299" t="s">
        <v>1725</v>
      </c>
      <c r="E676" s="303">
        <v>13289</v>
      </c>
      <c r="F676" s="300">
        <v>2821017</v>
      </c>
      <c r="G676" s="299" t="s">
        <v>1021</v>
      </c>
      <c r="H676" s="301">
        <v>31500</v>
      </c>
      <c r="I676" s="258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V676" s="258">
        <v>31500</v>
      </c>
      <c r="W676" s="279"/>
    </row>
    <row r="677" spans="2:23">
      <c r="B677" s="302" t="s">
        <v>1671</v>
      </c>
      <c r="C677" s="299" t="s">
        <v>1663</v>
      </c>
      <c r="D677" s="299" t="s">
        <v>1726</v>
      </c>
      <c r="E677" s="303">
        <v>13290</v>
      </c>
      <c r="F677" s="300">
        <v>2821017</v>
      </c>
      <c r="G677" s="299" t="s">
        <v>1021</v>
      </c>
      <c r="H677" s="301">
        <v>20500</v>
      </c>
      <c r="I677" s="258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V677" s="258">
        <v>20500</v>
      </c>
      <c r="W677" s="279"/>
    </row>
    <row r="678" spans="2:23">
      <c r="B678" s="302" t="s">
        <v>1671</v>
      </c>
      <c r="C678" s="299" t="s">
        <v>1073</v>
      </c>
      <c r="D678" s="299" t="s">
        <v>1727</v>
      </c>
      <c r="E678" s="303">
        <v>13291</v>
      </c>
      <c r="F678" s="300">
        <v>2210709</v>
      </c>
      <c r="G678" s="299" t="s">
        <v>151</v>
      </c>
      <c r="H678" s="301">
        <v>5900</v>
      </c>
      <c r="I678" s="258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V678" s="258">
        <v>5900</v>
      </c>
      <c r="W678" s="279"/>
    </row>
    <row r="679" spans="2:23">
      <c r="B679" s="302" t="s">
        <v>1671</v>
      </c>
      <c r="C679" s="299" t="s">
        <v>1663</v>
      </c>
      <c r="D679" s="299" t="s">
        <v>1728</v>
      </c>
      <c r="E679" s="303">
        <v>13293</v>
      </c>
      <c r="F679" s="300">
        <v>2210502</v>
      </c>
      <c r="G679" s="299" t="s">
        <v>200</v>
      </c>
      <c r="H679" s="301">
        <v>2000</v>
      </c>
      <c r="I679" s="258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V679" s="258">
        <v>2000</v>
      </c>
      <c r="W679" s="279"/>
    </row>
    <row r="680" spans="2:23">
      <c r="B680" s="302" t="s">
        <v>1671</v>
      </c>
      <c r="C680" s="299" t="s">
        <v>1452</v>
      </c>
      <c r="D680" s="299" t="s">
        <v>1729</v>
      </c>
      <c r="E680" s="303">
        <v>13294</v>
      </c>
      <c r="F680" s="300">
        <v>2210201</v>
      </c>
      <c r="G680" s="299" t="s">
        <v>952</v>
      </c>
      <c r="H680" s="301">
        <v>6050</v>
      </c>
      <c r="I680" s="258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V680" s="258">
        <v>6050</v>
      </c>
      <c r="W680" s="279"/>
    </row>
    <row r="681" spans="2:23">
      <c r="B681" s="302" t="s">
        <v>1671</v>
      </c>
      <c r="C681" s="299" t="s">
        <v>1617</v>
      </c>
      <c r="D681" s="299" t="s">
        <v>1730</v>
      </c>
      <c r="E681" s="303">
        <v>13295</v>
      </c>
      <c r="F681" s="300">
        <v>2210801</v>
      </c>
      <c r="G681" s="299" t="s">
        <v>981</v>
      </c>
      <c r="H681" s="301">
        <v>39150</v>
      </c>
      <c r="I681" s="258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V681" s="258">
        <v>39150</v>
      </c>
      <c r="W681" s="279"/>
    </row>
    <row r="682" spans="2:23">
      <c r="B682" s="302" t="s">
        <v>1671</v>
      </c>
      <c r="C682" s="299" t="s">
        <v>1068</v>
      </c>
      <c r="D682" s="299" t="s">
        <v>1730</v>
      </c>
      <c r="E682" s="303">
        <v>13296</v>
      </c>
      <c r="F682" s="300">
        <v>2210801</v>
      </c>
      <c r="G682" s="299" t="s">
        <v>981</v>
      </c>
      <c r="H682" s="301">
        <v>4350</v>
      </c>
      <c r="I682" s="258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V682" s="258">
        <v>4350</v>
      </c>
      <c r="W682" s="279"/>
    </row>
    <row r="683" spans="2:23">
      <c r="B683" s="302" t="s">
        <v>1671</v>
      </c>
      <c r="C683" s="299" t="s">
        <v>1731</v>
      </c>
      <c r="D683" s="299" t="s">
        <v>1732</v>
      </c>
      <c r="E683" s="303">
        <v>13297</v>
      </c>
      <c r="F683" s="300">
        <v>2210101</v>
      </c>
      <c r="G683" s="299" t="s">
        <v>1076</v>
      </c>
      <c r="H683" s="301">
        <v>15020</v>
      </c>
      <c r="I683" s="258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V683" s="258">
        <v>15020</v>
      </c>
      <c r="W683" s="279"/>
    </row>
    <row r="684" spans="2:23">
      <c r="B684" s="302" t="s">
        <v>1671</v>
      </c>
      <c r="C684" s="299" t="s">
        <v>1731</v>
      </c>
      <c r="D684" s="299" t="s">
        <v>1732</v>
      </c>
      <c r="E684" s="303">
        <v>13298</v>
      </c>
      <c r="F684" s="300">
        <v>2210101</v>
      </c>
      <c r="G684" s="299" t="s">
        <v>1076</v>
      </c>
      <c r="H684" s="301">
        <v>15020</v>
      </c>
      <c r="I684" s="258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V684" s="258">
        <v>15020</v>
      </c>
      <c r="W684" s="279"/>
    </row>
    <row r="685" spans="2:23">
      <c r="B685" s="302" t="s">
        <v>1671</v>
      </c>
      <c r="C685" s="299" t="s">
        <v>1731</v>
      </c>
      <c r="D685" s="299" t="s">
        <v>1732</v>
      </c>
      <c r="E685" s="303">
        <v>13300</v>
      </c>
      <c r="F685" s="300">
        <v>2210101</v>
      </c>
      <c r="G685" s="299" t="s">
        <v>1076</v>
      </c>
      <c r="H685" s="301">
        <v>13668.2</v>
      </c>
      <c r="I685" s="258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V685" s="258">
        <v>13668.2</v>
      </c>
      <c r="W685" s="279"/>
    </row>
    <row r="686" spans="2:23">
      <c r="B686" s="302" t="s">
        <v>1671</v>
      </c>
      <c r="C686" s="299" t="s">
        <v>1068</v>
      </c>
      <c r="D686" s="299" t="s">
        <v>1732</v>
      </c>
      <c r="E686" s="303">
        <v>13301</v>
      </c>
      <c r="F686" s="300">
        <v>2210101</v>
      </c>
      <c r="G686" s="299" t="s">
        <v>1076</v>
      </c>
      <c r="H686" s="301">
        <v>1351.8</v>
      </c>
      <c r="I686" s="258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V686" s="258">
        <v>1351.8</v>
      </c>
      <c r="W686" s="279"/>
    </row>
    <row r="687" spans="2:23">
      <c r="B687" s="302" t="s">
        <v>1671</v>
      </c>
      <c r="C687" s="299" t="s">
        <v>1484</v>
      </c>
      <c r="D687" s="299" t="s">
        <v>1733</v>
      </c>
      <c r="E687" s="303">
        <v>13302</v>
      </c>
      <c r="F687" s="300">
        <v>2210201</v>
      </c>
      <c r="G687" s="299" t="s">
        <v>952</v>
      </c>
      <c r="H687" s="301">
        <v>1000</v>
      </c>
      <c r="I687" s="258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V687" s="258">
        <v>1000</v>
      </c>
      <c r="W687" s="279"/>
    </row>
    <row r="688" spans="2:23">
      <c r="B688" s="302" t="s">
        <v>1671</v>
      </c>
      <c r="C688" s="299" t="s">
        <v>1484</v>
      </c>
      <c r="D688" s="299" t="s">
        <v>1734</v>
      </c>
      <c r="E688" s="303">
        <v>13302</v>
      </c>
      <c r="F688" s="300">
        <v>2111248</v>
      </c>
      <c r="G688" s="299" t="s">
        <v>936</v>
      </c>
      <c r="H688" s="301">
        <v>2000</v>
      </c>
      <c r="I688" s="258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V688" s="258">
        <v>2000</v>
      </c>
      <c r="W688" s="279"/>
    </row>
    <row r="689" spans="2:23">
      <c r="B689" s="302" t="s">
        <v>1671</v>
      </c>
      <c r="C689" s="299" t="s">
        <v>1735</v>
      </c>
      <c r="D689" s="299" t="s">
        <v>1736</v>
      </c>
      <c r="E689" s="303">
        <v>13303</v>
      </c>
      <c r="F689" s="300">
        <v>2111243</v>
      </c>
      <c r="G689" s="299" t="s">
        <v>124</v>
      </c>
      <c r="H689" s="301">
        <v>3914</v>
      </c>
      <c r="I689" s="258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V689" s="258">
        <v>3914</v>
      </c>
      <c r="W689" s="279"/>
    </row>
    <row r="690" spans="2:23">
      <c r="B690" s="302" t="s">
        <v>1737</v>
      </c>
      <c r="C690" s="299" t="s">
        <v>1484</v>
      </c>
      <c r="D690" s="299" t="s">
        <v>1738</v>
      </c>
      <c r="E690" s="303">
        <v>13305</v>
      </c>
      <c r="F690" s="300">
        <v>2210709</v>
      </c>
      <c r="G690" s="299" t="s">
        <v>151</v>
      </c>
      <c r="H690" s="301">
        <v>7414.57</v>
      </c>
      <c r="I690" s="258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V690" s="258">
        <v>7414.57</v>
      </c>
      <c r="W690" s="279"/>
    </row>
    <row r="691" spans="2:23">
      <c r="B691" s="302" t="s">
        <v>1737</v>
      </c>
      <c r="C691" s="299" t="s">
        <v>1068</v>
      </c>
      <c r="D691" s="299" t="s">
        <v>1738</v>
      </c>
      <c r="E691" s="303">
        <v>13306</v>
      </c>
      <c r="F691" s="300">
        <v>2210709</v>
      </c>
      <c r="G691" s="299" t="s">
        <v>151</v>
      </c>
      <c r="H691" s="301">
        <v>420.95</v>
      </c>
      <c r="I691" s="258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V691" s="258">
        <v>420.95</v>
      </c>
      <c r="W691" s="279"/>
    </row>
    <row r="692" spans="2:23">
      <c r="B692" s="302" t="s">
        <v>1737</v>
      </c>
      <c r="C692" s="299" t="s">
        <v>1484</v>
      </c>
      <c r="D692" s="299" t="s">
        <v>1739</v>
      </c>
      <c r="E692" s="303">
        <v>13307</v>
      </c>
      <c r="F692" s="300">
        <v>2210709</v>
      </c>
      <c r="G692" s="299" t="s">
        <v>151</v>
      </c>
      <c r="H692" s="301">
        <v>10840</v>
      </c>
      <c r="I692" s="258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V692" s="258">
        <v>10840</v>
      </c>
      <c r="W692" s="279"/>
    </row>
    <row r="693" spans="2:23">
      <c r="B693" s="302" t="s">
        <v>1740</v>
      </c>
      <c r="C693" s="299" t="s">
        <v>1741</v>
      </c>
      <c r="D693" s="299" t="s">
        <v>1742</v>
      </c>
      <c r="E693" s="303">
        <v>13308</v>
      </c>
      <c r="F693" s="300">
        <v>2111102</v>
      </c>
      <c r="G693" s="299" t="s">
        <v>932</v>
      </c>
      <c r="H693" s="301">
        <v>22895.68</v>
      </c>
      <c r="I693" s="258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V693" s="258">
        <v>22895.68</v>
      </c>
      <c r="W693" s="279"/>
    </row>
    <row r="694" spans="2:23">
      <c r="B694" s="302" t="s">
        <v>1740</v>
      </c>
      <c r="C694" s="299" t="s">
        <v>1704</v>
      </c>
      <c r="D694" s="299" t="s">
        <v>1742</v>
      </c>
      <c r="E694" s="303">
        <v>13309</v>
      </c>
      <c r="F694" s="300">
        <v>2121001</v>
      </c>
      <c r="G694" s="299" t="s">
        <v>938</v>
      </c>
      <c r="H694" s="301">
        <v>1687.5</v>
      </c>
      <c r="I694" s="258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V694" s="258">
        <v>1687.5</v>
      </c>
      <c r="W694" s="279"/>
    </row>
    <row r="695" spans="2:23">
      <c r="B695" s="302" t="s">
        <v>1740</v>
      </c>
      <c r="C695" s="299" t="s">
        <v>1743</v>
      </c>
      <c r="D695" s="299" t="s">
        <v>1742</v>
      </c>
      <c r="E695" s="303">
        <v>13310</v>
      </c>
      <c r="F695" s="300">
        <v>2121001</v>
      </c>
      <c r="G695" s="299" t="s">
        <v>938</v>
      </c>
      <c r="H695" s="301">
        <v>1212.5</v>
      </c>
      <c r="I695" s="258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V695" s="258">
        <v>1212.5</v>
      </c>
      <c r="W695" s="279"/>
    </row>
    <row r="696" spans="2:23">
      <c r="B696" s="302" t="s">
        <v>1740</v>
      </c>
      <c r="C696" s="299" t="s">
        <v>1741</v>
      </c>
      <c r="D696" s="299" t="s">
        <v>1744</v>
      </c>
      <c r="E696" s="303">
        <v>13311</v>
      </c>
      <c r="F696" s="300">
        <v>2111102</v>
      </c>
      <c r="G696" s="299" t="s">
        <v>932</v>
      </c>
      <c r="H696" s="301">
        <v>6993.86</v>
      </c>
      <c r="I696" s="258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V696" s="258">
        <v>6993.86</v>
      </c>
      <c r="W696" s="279"/>
    </row>
    <row r="697" spans="2:23">
      <c r="B697" s="302" t="s">
        <v>1740</v>
      </c>
      <c r="C697" s="299" t="s">
        <v>1704</v>
      </c>
      <c r="D697" s="299" t="s">
        <v>1744</v>
      </c>
      <c r="E697" s="303">
        <v>13312</v>
      </c>
      <c r="F697" s="300">
        <v>2121001</v>
      </c>
      <c r="G697" s="299" t="s">
        <v>938</v>
      </c>
      <c r="H697" s="301">
        <v>911.25</v>
      </c>
      <c r="I697" s="258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V697" s="258">
        <v>911.25</v>
      </c>
      <c r="W697" s="279"/>
    </row>
    <row r="698" spans="2:23">
      <c r="B698" s="302" t="s">
        <v>1740</v>
      </c>
      <c r="C698" s="299" t="s">
        <v>1743</v>
      </c>
      <c r="D698" s="299" t="s">
        <v>1744</v>
      </c>
      <c r="E698" s="303">
        <v>13313</v>
      </c>
      <c r="F698" s="300">
        <v>2121001</v>
      </c>
      <c r="G698" s="299" t="s">
        <v>938</v>
      </c>
      <c r="H698" s="301">
        <v>337.5</v>
      </c>
      <c r="I698" s="258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V698" s="258">
        <v>337.5</v>
      </c>
      <c r="W698" s="279"/>
    </row>
    <row r="699" spans="2:23">
      <c r="B699" s="302" t="s">
        <v>1740</v>
      </c>
      <c r="C699" s="299" t="s">
        <v>1741</v>
      </c>
      <c r="D699" s="299" t="s">
        <v>1745</v>
      </c>
      <c r="E699" s="303">
        <v>13314</v>
      </c>
      <c r="F699" s="300">
        <v>2111102</v>
      </c>
      <c r="G699" s="299" t="s">
        <v>932</v>
      </c>
      <c r="H699" s="301">
        <v>22166.18</v>
      </c>
      <c r="I699" s="258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V699" s="258">
        <v>22166.18</v>
      </c>
      <c r="W699" s="279"/>
    </row>
    <row r="700" spans="2:23">
      <c r="B700" s="302" t="s">
        <v>1740</v>
      </c>
      <c r="C700" s="299" t="s">
        <v>1704</v>
      </c>
      <c r="D700" s="299" t="s">
        <v>1745</v>
      </c>
      <c r="E700" s="303">
        <v>13315</v>
      </c>
      <c r="F700" s="300">
        <v>2121001</v>
      </c>
      <c r="G700" s="299" t="s">
        <v>938</v>
      </c>
      <c r="H700" s="301">
        <v>1687.5</v>
      </c>
      <c r="I700" s="258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V700" s="258">
        <v>1687.5</v>
      </c>
      <c r="W700" s="279"/>
    </row>
    <row r="701" spans="2:23">
      <c r="B701" s="302" t="s">
        <v>1740</v>
      </c>
      <c r="C701" s="299" t="s">
        <v>1743</v>
      </c>
      <c r="D701" s="299" t="s">
        <v>1745</v>
      </c>
      <c r="E701" s="303">
        <v>13316</v>
      </c>
      <c r="F701" s="300">
        <v>2121001</v>
      </c>
      <c r="G701" s="299" t="s">
        <v>938</v>
      </c>
      <c r="H701" s="301">
        <v>1175</v>
      </c>
      <c r="I701" s="258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V701" s="258">
        <v>1175</v>
      </c>
      <c r="W701" s="279"/>
    </row>
    <row r="702" spans="2:23">
      <c r="B702" s="302" t="s">
        <v>1740</v>
      </c>
      <c r="C702" s="299" t="s">
        <v>1741</v>
      </c>
      <c r="D702" s="299" t="s">
        <v>1746</v>
      </c>
      <c r="E702" s="303">
        <v>13317</v>
      </c>
      <c r="F702" s="300">
        <v>2111102</v>
      </c>
      <c r="G702" s="299" t="s">
        <v>932</v>
      </c>
      <c r="H702" s="301">
        <v>6993.86</v>
      </c>
      <c r="I702" s="258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V702" s="258">
        <v>6993.86</v>
      </c>
      <c r="W702" s="279"/>
    </row>
    <row r="703" spans="2:23">
      <c r="B703" s="302" t="s">
        <v>1740</v>
      </c>
      <c r="C703" s="299" t="s">
        <v>1704</v>
      </c>
      <c r="D703" s="299" t="s">
        <v>1746</v>
      </c>
      <c r="E703" s="303">
        <v>13318</v>
      </c>
      <c r="F703" s="300">
        <v>2121001</v>
      </c>
      <c r="G703" s="299" t="s">
        <v>938</v>
      </c>
      <c r="H703" s="301">
        <v>911.25</v>
      </c>
      <c r="I703" s="258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V703" s="258">
        <v>911.25</v>
      </c>
      <c r="W703" s="279"/>
    </row>
    <row r="704" spans="2:23">
      <c r="B704" s="302" t="s">
        <v>1740</v>
      </c>
      <c r="C704" s="299" t="s">
        <v>1743</v>
      </c>
      <c r="D704" s="299" t="s">
        <v>1746</v>
      </c>
      <c r="E704" s="303">
        <v>13319</v>
      </c>
      <c r="F704" s="300">
        <v>2121001</v>
      </c>
      <c r="G704" s="299" t="s">
        <v>938</v>
      </c>
      <c r="H704" s="301">
        <v>337.5</v>
      </c>
      <c r="I704" s="258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V704" s="258">
        <v>337.5</v>
      </c>
      <c r="W704" s="279"/>
    </row>
    <row r="705" spans="2:23">
      <c r="B705" s="302" t="s">
        <v>1740</v>
      </c>
      <c r="C705" s="299" t="s">
        <v>1663</v>
      </c>
      <c r="D705" s="299" t="s">
        <v>1747</v>
      </c>
      <c r="E705" s="303">
        <v>13320</v>
      </c>
      <c r="F705" s="300">
        <v>2821017</v>
      </c>
      <c r="G705" s="299" t="s">
        <v>1021</v>
      </c>
      <c r="H705" s="301">
        <v>30000</v>
      </c>
      <c r="I705" s="258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V705" s="258">
        <v>30000</v>
      </c>
      <c r="W705" s="279"/>
    </row>
    <row r="706" spans="2:23">
      <c r="B706" s="302" t="s">
        <v>1740</v>
      </c>
      <c r="C706" s="299" t="s">
        <v>1179</v>
      </c>
      <c r="D706" s="299" t="s">
        <v>1748</v>
      </c>
      <c r="E706" s="303">
        <v>13321</v>
      </c>
      <c r="F706" s="300">
        <v>2210709</v>
      </c>
      <c r="G706" s="299" t="s">
        <v>151</v>
      </c>
      <c r="H706" s="301">
        <v>5411.06</v>
      </c>
      <c r="I706" s="258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V706" s="258">
        <v>5411.06</v>
      </c>
      <c r="W706" s="279"/>
    </row>
    <row r="707" spans="2:23">
      <c r="B707" s="302" t="s">
        <v>1740</v>
      </c>
      <c r="C707" s="299" t="s">
        <v>1068</v>
      </c>
      <c r="D707" s="299" t="s">
        <v>1748</v>
      </c>
      <c r="E707" s="303">
        <v>13322</v>
      </c>
      <c r="F707" s="300">
        <v>2210709</v>
      </c>
      <c r="G707" s="299" t="s">
        <v>151</v>
      </c>
      <c r="H707" s="301">
        <v>418.9</v>
      </c>
      <c r="I707" s="258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V707" s="258">
        <v>418.9</v>
      </c>
      <c r="W707" s="279"/>
    </row>
    <row r="708" spans="2:23">
      <c r="B708" s="302" t="s">
        <v>1740</v>
      </c>
      <c r="C708" s="299" t="s">
        <v>1484</v>
      </c>
      <c r="D708" s="299" t="s">
        <v>1749</v>
      </c>
      <c r="E708" s="303">
        <v>13323</v>
      </c>
      <c r="F708" s="300">
        <v>2210709</v>
      </c>
      <c r="G708" s="299" t="s">
        <v>151</v>
      </c>
      <c r="H708" s="301">
        <v>2000</v>
      </c>
      <c r="I708" s="258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V708" s="258">
        <v>2000</v>
      </c>
      <c r="W708" s="279"/>
    </row>
    <row r="709" spans="2:23">
      <c r="B709" s="302" t="s">
        <v>1740</v>
      </c>
      <c r="C709" s="299" t="s">
        <v>1112</v>
      </c>
      <c r="D709" s="299" t="s">
        <v>1750</v>
      </c>
      <c r="E709" s="303">
        <v>13324</v>
      </c>
      <c r="F709" s="300">
        <v>2210205</v>
      </c>
      <c r="G709" s="299" t="s">
        <v>200</v>
      </c>
      <c r="H709" s="301">
        <v>12991.01</v>
      </c>
      <c r="I709" s="258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V709" s="258">
        <v>12991.01</v>
      </c>
      <c r="W709" s="279"/>
    </row>
    <row r="710" spans="2:23">
      <c r="B710" s="302" t="s">
        <v>1740</v>
      </c>
      <c r="C710" s="299" t="s">
        <v>1068</v>
      </c>
      <c r="D710" s="299" t="s">
        <v>1750</v>
      </c>
      <c r="E710" s="303">
        <v>13325</v>
      </c>
      <c r="F710" s="300">
        <v>2210205</v>
      </c>
      <c r="G710" s="299" t="s">
        <v>200</v>
      </c>
      <c r="H710" s="301">
        <v>683.74</v>
      </c>
      <c r="I710" s="258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V710" s="258">
        <v>683.74</v>
      </c>
      <c r="W710" s="279"/>
    </row>
    <row r="711" spans="2:23">
      <c r="B711" s="302" t="s">
        <v>1740</v>
      </c>
      <c r="C711" s="299" t="s">
        <v>1663</v>
      </c>
      <c r="D711" s="299" t="s">
        <v>1751</v>
      </c>
      <c r="E711" s="303">
        <v>13326</v>
      </c>
      <c r="F711" s="300">
        <v>2210205</v>
      </c>
      <c r="G711" s="299" t="s">
        <v>200</v>
      </c>
      <c r="H711" s="301">
        <v>2000</v>
      </c>
      <c r="I711" s="258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V711" s="258">
        <v>2000</v>
      </c>
      <c r="W711" s="279"/>
    </row>
    <row r="712" spans="2:23">
      <c r="B712" s="302" t="s">
        <v>1740</v>
      </c>
      <c r="C712" s="299" t="s">
        <v>1663</v>
      </c>
      <c r="D712" s="299" t="s">
        <v>1752</v>
      </c>
      <c r="E712" s="303">
        <v>13327</v>
      </c>
      <c r="F712" s="300">
        <v>2210205</v>
      </c>
      <c r="G712" s="299" t="s">
        <v>200</v>
      </c>
      <c r="H712" s="301">
        <v>5500</v>
      </c>
      <c r="I712" s="258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V712" s="258">
        <v>5500</v>
      </c>
      <c r="W712" s="279"/>
    </row>
    <row r="713" spans="2:23">
      <c r="B713" s="302" t="s">
        <v>1740</v>
      </c>
      <c r="C713" s="299" t="s">
        <v>1484</v>
      </c>
      <c r="D713" s="299" t="s">
        <v>1753</v>
      </c>
      <c r="E713" s="303">
        <v>13328</v>
      </c>
      <c r="F713" s="300">
        <v>2210709</v>
      </c>
      <c r="G713" s="299" t="s">
        <v>151</v>
      </c>
      <c r="H713" s="301">
        <v>1000</v>
      </c>
      <c r="I713" s="258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V713" s="258">
        <v>1000</v>
      </c>
      <c r="W713" s="279"/>
    </row>
    <row r="714" spans="2:23">
      <c r="B714" s="302" t="s">
        <v>1740</v>
      </c>
      <c r="C714" s="299" t="s">
        <v>1754</v>
      </c>
      <c r="D714" s="299" t="s">
        <v>1755</v>
      </c>
      <c r="E714" s="303">
        <v>13328</v>
      </c>
      <c r="F714" s="300">
        <v>2210511</v>
      </c>
      <c r="G714" s="299" t="s">
        <v>965</v>
      </c>
      <c r="H714" s="301">
        <v>300</v>
      </c>
      <c r="I714" s="258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V714" s="258">
        <v>300</v>
      </c>
      <c r="W714" s="279"/>
    </row>
    <row r="715" spans="2:23">
      <c r="B715" s="302" t="s">
        <v>1740</v>
      </c>
      <c r="C715" s="299" t="s">
        <v>1484</v>
      </c>
      <c r="D715" s="299" t="s">
        <v>1756</v>
      </c>
      <c r="E715" s="303">
        <v>13329</v>
      </c>
      <c r="F715" s="300">
        <v>2210202</v>
      </c>
      <c r="G715" s="299" t="s">
        <v>136</v>
      </c>
      <c r="H715" s="301">
        <v>600</v>
      </c>
      <c r="I715" s="258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V715" s="258">
        <v>600</v>
      </c>
      <c r="W715" s="279"/>
    </row>
    <row r="716" spans="2:23">
      <c r="B716" s="302" t="s">
        <v>1740</v>
      </c>
      <c r="C716" s="299" t="s">
        <v>1112</v>
      </c>
      <c r="D716" s="299" t="s">
        <v>1757</v>
      </c>
      <c r="E716" s="303">
        <v>13329</v>
      </c>
      <c r="F716" s="300">
        <v>2210205</v>
      </c>
      <c r="G716" s="299" t="s">
        <v>200</v>
      </c>
      <c r="H716" s="301">
        <v>400</v>
      </c>
      <c r="I716" s="258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V716" s="258">
        <v>400</v>
      </c>
      <c r="W716" s="279"/>
    </row>
    <row r="717" spans="2:23">
      <c r="B717" s="302" t="s">
        <v>1740</v>
      </c>
      <c r="C717" s="299" t="s">
        <v>1555</v>
      </c>
      <c r="D717" s="299" t="s">
        <v>1758</v>
      </c>
      <c r="E717" s="303">
        <v>13330</v>
      </c>
      <c r="F717" s="300">
        <v>2821009</v>
      </c>
      <c r="G717" s="299" t="s">
        <v>160</v>
      </c>
      <c r="H717" s="301">
        <v>5000</v>
      </c>
      <c r="I717" s="258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V717" s="258">
        <v>5000</v>
      </c>
      <c r="W717" s="279"/>
    </row>
    <row r="718" spans="2:23">
      <c r="B718" s="302" t="s">
        <v>1740</v>
      </c>
      <c r="C718" s="299" t="s">
        <v>1484</v>
      </c>
      <c r="D718" s="299" t="s">
        <v>1759</v>
      </c>
      <c r="E718" s="303">
        <v>13331</v>
      </c>
      <c r="F718" s="300">
        <v>2210502</v>
      </c>
      <c r="G718" s="299" t="s">
        <v>963</v>
      </c>
      <c r="H718" s="301">
        <v>2900</v>
      </c>
      <c r="I718" s="258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V718" s="258">
        <v>2900</v>
      </c>
      <c r="W718" s="279"/>
    </row>
    <row r="719" spans="2:23">
      <c r="B719" s="302" t="s">
        <v>1740</v>
      </c>
      <c r="C719" s="299" t="s">
        <v>1112</v>
      </c>
      <c r="D719" s="299" t="s">
        <v>1760</v>
      </c>
      <c r="E719" s="303">
        <v>13332</v>
      </c>
      <c r="F719" s="300">
        <v>2210205</v>
      </c>
      <c r="G719" s="299" t="s">
        <v>200</v>
      </c>
      <c r="H719" s="301">
        <v>3503</v>
      </c>
      <c r="I719" s="258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V719" s="258">
        <v>3503</v>
      </c>
      <c r="W719" s="279"/>
    </row>
    <row r="720" spans="2:23">
      <c r="B720" s="302" t="s">
        <v>1740</v>
      </c>
      <c r="C720" s="299" t="s">
        <v>1117</v>
      </c>
      <c r="D720" s="299" t="s">
        <v>1761</v>
      </c>
      <c r="E720" s="303">
        <v>13333</v>
      </c>
      <c r="F720" s="300">
        <v>2210709</v>
      </c>
      <c r="G720" s="299" t="s">
        <v>151</v>
      </c>
      <c r="H720" s="301">
        <v>3000</v>
      </c>
      <c r="I720" s="258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V720" s="258">
        <v>3000</v>
      </c>
      <c r="W720" s="279"/>
    </row>
    <row r="721" spans="2:23">
      <c r="B721" s="302" t="s">
        <v>1740</v>
      </c>
      <c r="C721" s="299" t="s">
        <v>1231</v>
      </c>
      <c r="D721" s="299" t="s">
        <v>1762</v>
      </c>
      <c r="E721" s="303">
        <v>13334</v>
      </c>
      <c r="F721" s="300">
        <v>2210505</v>
      </c>
      <c r="G721" s="299" t="s">
        <v>142</v>
      </c>
      <c r="H721" s="301">
        <v>500</v>
      </c>
      <c r="I721" s="258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V721" s="258">
        <v>500</v>
      </c>
      <c r="W721" s="279"/>
    </row>
    <row r="722" spans="2:23">
      <c r="B722" s="302" t="s">
        <v>1740</v>
      </c>
      <c r="C722" s="299" t="s">
        <v>1674</v>
      </c>
      <c r="D722" s="299" t="s">
        <v>1763</v>
      </c>
      <c r="E722" s="303">
        <v>13334</v>
      </c>
      <c r="F722" s="300">
        <v>2210511</v>
      </c>
      <c r="G722" s="299" t="s">
        <v>965</v>
      </c>
      <c r="H722" s="301">
        <v>500</v>
      </c>
      <c r="I722" s="258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V722" s="258">
        <v>500</v>
      </c>
      <c r="W722" s="279"/>
    </row>
    <row r="723" spans="2:23">
      <c r="B723" s="302" t="s">
        <v>1740</v>
      </c>
      <c r="C723" s="299" t="s">
        <v>1231</v>
      </c>
      <c r="D723" s="299" t="s">
        <v>1764</v>
      </c>
      <c r="E723" s="303">
        <v>13334</v>
      </c>
      <c r="F723" s="300">
        <v>2210505</v>
      </c>
      <c r="G723" s="299" t="s">
        <v>142</v>
      </c>
      <c r="H723" s="301">
        <v>1000</v>
      </c>
      <c r="I723" s="258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V723" s="258">
        <v>1000</v>
      </c>
      <c r="W723" s="279"/>
    </row>
    <row r="724" spans="2:23">
      <c r="B724" s="302" t="s">
        <v>1740</v>
      </c>
      <c r="C724" s="299" t="s">
        <v>1663</v>
      </c>
      <c r="D724" s="299" t="s">
        <v>1765</v>
      </c>
      <c r="E724" s="303">
        <v>13335</v>
      </c>
      <c r="F724" s="300">
        <v>2210205</v>
      </c>
      <c r="G724" s="299" t="s">
        <v>200</v>
      </c>
      <c r="H724" s="301">
        <v>8663</v>
      </c>
      <c r="I724" s="258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V724" s="258">
        <v>8663</v>
      </c>
      <c r="W724" s="279"/>
    </row>
    <row r="725" spans="2:23">
      <c r="B725" s="302" t="s">
        <v>1740</v>
      </c>
      <c r="C725" s="299" t="s">
        <v>1663</v>
      </c>
      <c r="D725" s="299" t="s">
        <v>1766</v>
      </c>
      <c r="E725" s="303">
        <v>13336</v>
      </c>
      <c r="F725" s="300">
        <v>2210205</v>
      </c>
      <c r="G725" s="299" t="s">
        <v>200</v>
      </c>
      <c r="H725" s="301">
        <v>3393.5</v>
      </c>
      <c r="I725" s="258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V725" s="258">
        <v>3393.5</v>
      </c>
      <c r="W725" s="279"/>
    </row>
    <row r="726" spans="2:23">
      <c r="B726" s="302" t="s">
        <v>1740</v>
      </c>
      <c r="C726" s="299" t="s">
        <v>1663</v>
      </c>
      <c r="D726" s="299" t="s">
        <v>1767</v>
      </c>
      <c r="E726" s="303">
        <v>13337</v>
      </c>
      <c r="F726" s="300">
        <v>2210205</v>
      </c>
      <c r="G726" s="299" t="s">
        <v>200</v>
      </c>
      <c r="H726" s="301">
        <v>500.47</v>
      </c>
      <c r="I726" s="258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V726" s="258">
        <v>500.47</v>
      </c>
      <c r="W726" s="279"/>
    </row>
    <row r="727" spans="2:23">
      <c r="B727" s="302" t="s">
        <v>1740</v>
      </c>
      <c r="C727" s="299" t="s">
        <v>1466</v>
      </c>
      <c r="D727" s="299" t="s">
        <v>1768</v>
      </c>
      <c r="E727" s="303">
        <v>13338</v>
      </c>
      <c r="F727" s="300">
        <v>2111248</v>
      </c>
      <c r="G727" s="299" t="s">
        <v>936</v>
      </c>
      <c r="H727" s="301">
        <v>1800</v>
      </c>
      <c r="I727" s="258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V727" s="258">
        <v>1800</v>
      </c>
      <c r="W727" s="279"/>
    </row>
    <row r="728" spans="2:23">
      <c r="B728" s="302" t="s">
        <v>1740</v>
      </c>
      <c r="C728" s="299" t="s">
        <v>1466</v>
      </c>
      <c r="D728" s="299" t="s">
        <v>1768</v>
      </c>
      <c r="E728" s="303">
        <v>13339</v>
      </c>
      <c r="F728" s="300">
        <v>2111248</v>
      </c>
      <c r="G728" s="299" t="s">
        <v>936</v>
      </c>
      <c r="H728" s="304" t="s">
        <v>1769</v>
      </c>
      <c r="I728" s="258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V728" s="258" t="s">
        <v>1769</v>
      </c>
      <c r="W728" s="279"/>
    </row>
    <row r="729" spans="2:23">
      <c r="B729" s="302" t="s">
        <v>1740</v>
      </c>
      <c r="C729" s="299" t="s">
        <v>1466</v>
      </c>
      <c r="D729" s="299" t="s">
        <v>1768</v>
      </c>
      <c r="E729" s="303">
        <v>13340</v>
      </c>
      <c r="F729" s="300">
        <v>2210511</v>
      </c>
      <c r="G729" s="299" t="s">
        <v>965</v>
      </c>
      <c r="H729" s="304" t="s">
        <v>1770</v>
      </c>
      <c r="I729" s="258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V729" s="258" t="s">
        <v>1770</v>
      </c>
      <c r="W729" s="279"/>
    </row>
    <row r="730" spans="2:23">
      <c r="B730" s="302" t="s">
        <v>1740</v>
      </c>
      <c r="C730" s="299" t="s">
        <v>1771</v>
      </c>
      <c r="D730" s="299" t="s">
        <v>1772</v>
      </c>
      <c r="E730" s="303">
        <v>13341</v>
      </c>
      <c r="F730" s="300">
        <v>2210801</v>
      </c>
      <c r="G730" s="299" t="s">
        <v>981</v>
      </c>
      <c r="H730" s="304" t="s">
        <v>1773</v>
      </c>
      <c r="I730" s="258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V730" s="258" t="s">
        <v>1773</v>
      </c>
      <c r="W730" s="279"/>
    </row>
    <row r="731" spans="2:23">
      <c r="B731" s="302" t="s">
        <v>1740</v>
      </c>
      <c r="C731" s="299" t="s">
        <v>1449</v>
      </c>
      <c r="D731" s="299" t="s">
        <v>1772</v>
      </c>
      <c r="E731" s="303">
        <v>13342</v>
      </c>
      <c r="F731" s="300">
        <v>2210203</v>
      </c>
      <c r="G731" s="299" t="s">
        <v>953</v>
      </c>
      <c r="H731" s="304" t="s">
        <v>1774</v>
      </c>
      <c r="I731" s="258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V731" s="258" t="s">
        <v>1774</v>
      </c>
      <c r="W731" s="279"/>
    </row>
    <row r="732" spans="2:23">
      <c r="B732" s="302" t="s">
        <v>1740</v>
      </c>
      <c r="C732" s="299" t="s">
        <v>1663</v>
      </c>
      <c r="D732" s="299" t="s">
        <v>1775</v>
      </c>
      <c r="E732" s="303">
        <v>13343</v>
      </c>
      <c r="F732" s="300">
        <v>2210611</v>
      </c>
      <c r="G732" s="299" t="s">
        <v>973</v>
      </c>
      <c r="H732" s="304" t="s">
        <v>1776</v>
      </c>
      <c r="I732" s="258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V732" s="258" t="s">
        <v>1776</v>
      </c>
      <c r="W732" s="279"/>
    </row>
    <row r="733" spans="2:23">
      <c r="B733" s="302" t="s">
        <v>1740</v>
      </c>
      <c r="C733" s="299" t="s">
        <v>1068</v>
      </c>
      <c r="D733" s="299" t="s">
        <v>1775</v>
      </c>
      <c r="E733" s="303">
        <v>13344</v>
      </c>
      <c r="F733" s="300">
        <v>2210611</v>
      </c>
      <c r="G733" s="299" t="s">
        <v>973</v>
      </c>
      <c r="H733" s="304" t="s">
        <v>1769</v>
      </c>
      <c r="I733" s="258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V733" s="258" t="s">
        <v>1769</v>
      </c>
      <c r="W733" s="279"/>
    </row>
    <row r="734" spans="2:23">
      <c r="B734" s="302" t="s">
        <v>1740</v>
      </c>
      <c r="C734" s="299" t="s">
        <v>1777</v>
      </c>
      <c r="D734" s="299" t="s">
        <v>1778</v>
      </c>
      <c r="E734" s="303">
        <v>13345</v>
      </c>
      <c r="F734" s="300">
        <v>2210709</v>
      </c>
      <c r="G734" s="299" t="s">
        <v>151</v>
      </c>
      <c r="H734" s="304" t="s">
        <v>1779</v>
      </c>
      <c r="I734" s="258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V734" s="258" t="s">
        <v>1779</v>
      </c>
      <c r="W734" s="279"/>
    </row>
    <row r="735" spans="2:23">
      <c r="B735" s="302" t="s">
        <v>1740</v>
      </c>
      <c r="C735" s="299" t="s">
        <v>1068</v>
      </c>
      <c r="D735" s="299" t="s">
        <v>1778</v>
      </c>
      <c r="E735" s="303">
        <v>13364</v>
      </c>
      <c r="F735" s="300">
        <v>2210709</v>
      </c>
      <c r="G735" s="299" t="s">
        <v>151</v>
      </c>
      <c r="H735" s="304" t="s">
        <v>1780</v>
      </c>
      <c r="I735" s="258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V735" s="258" t="s">
        <v>1780</v>
      </c>
      <c r="W735" s="279"/>
    </row>
    <row r="736" spans="2:23">
      <c r="B736" s="302" t="s">
        <v>1740</v>
      </c>
      <c r="C736" s="299" t="s">
        <v>1179</v>
      </c>
      <c r="D736" s="299" t="s">
        <v>1781</v>
      </c>
      <c r="E736" s="303">
        <v>13345</v>
      </c>
      <c r="F736" s="300">
        <v>2210709</v>
      </c>
      <c r="G736" s="299" t="s">
        <v>151</v>
      </c>
      <c r="H736" s="304" t="s">
        <v>1782</v>
      </c>
      <c r="I736" s="258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V736" s="258" t="s">
        <v>1782</v>
      </c>
      <c r="W736" s="279"/>
    </row>
    <row r="737" spans="2:23">
      <c r="B737" s="302" t="s">
        <v>1740</v>
      </c>
      <c r="C737" s="299" t="s">
        <v>1068</v>
      </c>
      <c r="D737" s="299" t="s">
        <v>1781</v>
      </c>
      <c r="E737" s="303">
        <v>13365</v>
      </c>
      <c r="F737" s="300">
        <v>2210709</v>
      </c>
      <c r="G737" s="299" t="s">
        <v>151</v>
      </c>
      <c r="H737" s="304" t="s">
        <v>1783</v>
      </c>
      <c r="I737" s="258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V737" s="258" t="s">
        <v>1783</v>
      </c>
      <c r="W737" s="279"/>
    </row>
    <row r="738" spans="2:23">
      <c r="B738" s="302" t="s">
        <v>1740</v>
      </c>
      <c r="C738" s="299" t="s">
        <v>1666</v>
      </c>
      <c r="D738" s="299" t="s">
        <v>1784</v>
      </c>
      <c r="E738" s="303">
        <v>13346</v>
      </c>
      <c r="F738" s="300">
        <v>2210709</v>
      </c>
      <c r="G738" s="299" t="s">
        <v>151</v>
      </c>
      <c r="H738" s="304" t="s">
        <v>1785</v>
      </c>
      <c r="I738" s="258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V738" s="258" t="s">
        <v>1785</v>
      </c>
      <c r="W738" s="279"/>
    </row>
    <row r="739" spans="2:23">
      <c r="B739" s="302" t="s">
        <v>1740</v>
      </c>
      <c r="C739" s="299" t="s">
        <v>1663</v>
      </c>
      <c r="D739" s="299" t="s">
        <v>1786</v>
      </c>
      <c r="E739" s="303">
        <v>13347</v>
      </c>
      <c r="F739" s="300">
        <v>2210611</v>
      </c>
      <c r="G739" s="299" t="s">
        <v>973</v>
      </c>
      <c r="H739" s="304" t="s">
        <v>1787</v>
      </c>
      <c r="I739" s="258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V739" s="258" t="s">
        <v>1787</v>
      </c>
      <c r="W739" s="279"/>
    </row>
    <row r="740" spans="2:23">
      <c r="B740" s="302" t="s">
        <v>1740</v>
      </c>
      <c r="C740" s="299" t="s">
        <v>1112</v>
      </c>
      <c r="D740" s="299" t="s">
        <v>1788</v>
      </c>
      <c r="E740" s="303">
        <v>13348</v>
      </c>
      <c r="F740" s="300">
        <v>2210616</v>
      </c>
      <c r="G740" s="299" t="s">
        <v>974</v>
      </c>
      <c r="H740" s="304" t="s">
        <v>1789</v>
      </c>
      <c r="I740" s="258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V740" s="258" t="s">
        <v>1789</v>
      </c>
      <c r="W740" s="279"/>
    </row>
    <row r="741" spans="2:23">
      <c r="B741" s="302" t="s">
        <v>1740</v>
      </c>
      <c r="C741" s="299" t="s">
        <v>1068</v>
      </c>
      <c r="D741" s="299" t="s">
        <v>1788</v>
      </c>
      <c r="E741" s="303">
        <v>13392</v>
      </c>
      <c r="F741" s="300">
        <v>2210616</v>
      </c>
      <c r="G741" s="299" t="s">
        <v>974</v>
      </c>
      <c r="H741" s="304" t="s">
        <v>1790</v>
      </c>
      <c r="I741" s="258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V741" s="258" t="s">
        <v>1790</v>
      </c>
      <c r="W741" s="279"/>
    </row>
    <row r="742" spans="2:23">
      <c r="B742" s="302" t="s">
        <v>1791</v>
      </c>
      <c r="C742" s="299" t="s">
        <v>1792</v>
      </c>
      <c r="D742" s="299" t="s">
        <v>1793</v>
      </c>
      <c r="E742" s="303">
        <v>13349</v>
      </c>
      <c r="F742" s="300">
        <v>2210502</v>
      </c>
      <c r="G742" s="299" t="s">
        <v>963</v>
      </c>
      <c r="H742" s="304" t="s">
        <v>1794</v>
      </c>
      <c r="I742" s="258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V742" s="258" t="s">
        <v>1794</v>
      </c>
      <c r="W742" s="279"/>
    </row>
    <row r="743" spans="2:23">
      <c r="B743" s="302" t="s">
        <v>1791</v>
      </c>
      <c r="C743" s="299" t="s">
        <v>1792</v>
      </c>
      <c r="D743" s="299" t="s">
        <v>1793</v>
      </c>
      <c r="E743" s="303">
        <v>13350</v>
      </c>
      <c r="F743" s="300">
        <v>2210502</v>
      </c>
      <c r="G743" s="299" t="s">
        <v>963</v>
      </c>
      <c r="H743" s="304" t="s">
        <v>1794</v>
      </c>
      <c r="I743" s="258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V743" s="258" t="s">
        <v>1794</v>
      </c>
      <c r="W743" s="279"/>
    </row>
    <row r="744" spans="2:23">
      <c r="B744" s="302" t="s">
        <v>1791</v>
      </c>
      <c r="C744" s="299" t="s">
        <v>1068</v>
      </c>
      <c r="D744" s="299" t="s">
        <v>1793</v>
      </c>
      <c r="E744" s="303">
        <v>13351</v>
      </c>
      <c r="F744" s="300">
        <v>2210502</v>
      </c>
      <c r="G744" s="299" t="s">
        <v>963</v>
      </c>
      <c r="H744" s="304" t="s">
        <v>1795</v>
      </c>
      <c r="I744" s="258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V744" s="258" t="s">
        <v>1795</v>
      </c>
      <c r="W744" s="279"/>
    </row>
    <row r="745" spans="2:23">
      <c r="B745" s="302" t="s">
        <v>1791</v>
      </c>
      <c r="C745" s="299" t="s">
        <v>1068</v>
      </c>
      <c r="D745" s="299" t="s">
        <v>1796</v>
      </c>
      <c r="E745" s="303">
        <v>13352</v>
      </c>
      <c r="F745" s="300">
        <v>2111102</v>
      </c>
      <c r="G745" s="299" t="s">
        <v>932</v>
      </c>
      <c r="H745" s="304" t="s">
        <v>1797</v>
      </c>
      <c r="I745" s="258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V745" s="258" t="s">
        <v>1797</v>
      </c>
      <c r="W745" s="279"/>
    </row>
    <row r="746" spans="2:23">
      <c r="B746" s="302" t="s">
        <v>1791</v>
      </c>
      <c r="C746" s="299" t="s">
        <v>1068</v>
      </c>
      <c r="D746" s="299" t="s">
        <v>1796</v>
      </c>
      <c r="E746" s="303">
        <v>13353</v>
      </c>
      <c r="F746" s="300">
        <v>2111102</v>
      </c>
      <c r="G746" s="299" t="s">
        <v>932</v>
      </c>
      <c r="H746" s="304" t="s">
        <v>1797</v>
      </c>
      <c r="I746" s="258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V746" s="258" t="s">
        <v>1797</v>
      </c>
      <c r="W746" s="279"/>
    </row>
    <row r="747" spans="2:23">
      <c r="B747" s="302" t="s">
        <v>1791</v>
      </c>
      <c r="C747" s="299" t="s">
        <v>1068</v>
      </c>
      <c r="D747" s="299" t="s">
        <v>1796</v>
      </c>
      <c r="E747" s="303">
        <v>13354</v>
      </c>
      <c r="F747" s="300">
        <v>2111102</v>
      </c>
      <c r="G747" s="299" t="s">
        <v>932</v>
      </c>
      <c r="H747" s="304" t="s">
        <v>1797</v>
      </c>
      <c r="I747" s="258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V747" s="258" t="s">
        <v>1797</v>
      </c>
      <c r="W747" s="279"/>
    </row>
    <row r="748" spans="2:23">
      <c r="B748" s="302" t="s">
        <v>1791</v>
      </c>
      <c r="C748" s="299" t="s">
        <v>1068</v>
      </c>
      <c r="D748" s="299" t="s">
        <v>1796</v>
      </c>
      <c r="E748" s="303">
        <v>13355</v>
      </c>
      <c r="F748" s="300">
        <v>2111102</v>
      </c>
      <c r="G748" s="299" t="s">
        <v>932</v>
      </c>
      <c r="H748" s="304" t="s">
        <v>1797</v>
      </c>
      <c r="I748" s="258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V748" s="258" t="s">
        <v>1797</v>
      </c>
      <c r="W748" s="279"/>
    </row>
    <row r="749" spans="2:23">
      <c r="B749" s="302" t="s">
        <v>1791</v>
      </c>
      <c r="C749" s="299" t="s">
        <v>1068</v>
      </c>
      <c r="D749" s="299" t="s">
        <v>1796</v>
      </c>
      <c r="E749" s="303">
        <v>13356</v>
      </c>
      <c r="F749" s="300">
        <v>2111102</v>
      </c>
      <c r="G749" s="299" t="s">
        <v>932</v>
      </c>
      <c r="H749" s="304" t="s">
        <v>1797</v>
      </c>
      <c r="I749" s="258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V749" s="258" t="s">
        <v>1797</v>
      </c>
      <c r="W749" s="279"/>
    </row>
    <row r="750" spans="2:23">
      <c r="B750" s="302" t="s">
        <v>1791</v>
      </c>
      <c r="C750" s="299" t="s">
        <v>1068</v>
      </c>
      <c r="D750" s="299" t="s">
        <v>1796</v>
      </c>
      <c r="E750" s="303">
        <v>13357</v>
      </c>
      <c r="F750" s="300">
        <v>2111102</v>
      </c>
      <c r="G750" s="299" t="s">
        <v>932</v>
      </c>
      <c r="H750" s="304" t="s">
        <v>1797</v>
      </c>
      <c r="I750" s="258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V750" s="258" t="s">
        <v>1797</v>
      </c>
      <c r="W750" s="279"/>
    </row>
    <row r="751" spans="2:23">
      <c r="B751" s="302" t="s">
        <v>1791</v>
      </c>
      <c r="C751" s="299" t="s">
        <v>1068</v>
      </c>
      <c r="D751" s="299" t="s">
        <v>1796</v>
      </c>
      <c r="E751" s="303">
        <v>13358</v>
      </c>
      <c r="F751" s="300">
        <v>2111102</v>
      </c>
      <c r="G751" s="299" t="s">
        <v>932</v>
      </c>
      <c r="H751" s="304" t="s">
        <v>1797</v>
      </c>
      <c r="I751" s="258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V751" s="258" t="s">
        <v>1797</v>
      </c>
      <c r="W751" s="279"/>
    </row>
    <row r="752" spans="2:23">
      <c r="B752" s="302" t="s">
        <v>1791</v>
      </c>
      <c r="C752" s="299" t="s">
        <v>1068</v>
      </c>
      <c r="D752" s="299" t="s">
        <v>1796</v>
      </c>
      <c r="E752" s="303">
        <v>13359</v>
      </c>
      <c r="F752" s="300">
        <v>2111102</v>
      </c>
      <c r="G752" s="299" t="s">
        <v>932</v>
      </c>
      <c r="H752" s="304" t="s">
        <v>1797</v>
      </c>
      <c r="I752" s="258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V752" s="258" t="s">
        <v>1797</v>
      </c>
      <c r="W752" s="279"/>
    </row>
    <row r="753" spans="2:23">
      <c r="B753" s="302" t="s">
        <v>1791</v>
      </c>
      <c r="C753" s="299" t="s">
        <v>1068</v>
      </c>
      <c r="D753" s="299" t="s">
        <v>1796</v>
      </c>
      <c r="E753" s="303">
        <v>13360</v>
      </c>
      <c r="F753" s="300">
        <v>2111102</v>
      </c>
      <c r="G753" s="299" t="s">
        <v>932</v>
      </c>
      <c r="H753" s="304" t="s">
        <v>1797</v>
      </c>
      <c r="I753" s="258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V753" s="258" t="s">
        <v>1797</v>
      </c>
      <c r="W753" s="279"/>
    </row>
    <row r="754" spans="2:23">
      <c r="B754" s="302" t="s">
        <v>1791</v>
      </c>
      <c r="C754" s="299" t="s">
        <v>1068</v>
      </c>
      <c r="D754" s="299" t="s">
        <v>1796</v>
      </c>
      <c r="E754" s="303">
        <v>13361</v>
      </c>
      <c r="F754" s="300">
        <v>2111102</v>
      </c>
      <c r="G754" s="299" t="s">
        <v>932</v>
      </c>
      <c r="H754" s="304" t="s">
        <v>1797</v>
      </c>
      <c r="I754" s="258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V754" s="258" t="s">
        <v>1797</v>
      </c>
      <c r="W754" s="279"/>
    </row>
    <row r="755" spans="2:23">
      <c r="B755" s="302" t="s">
        <v>1791</v>
      </c>
      <c r="C755" s="299" t="s">
        <v>1068</v>
      </c>
      <c r="D755" s="299" t="s">
        <v>1796</v>
      </c>
      <c r="E755" s="303">
        <v>13362</v>
      </c>
      <c r="F755" s="300">
        <v>2111102</v>
      </c>
      <c r="G755" s="299" t="s">
        <v>932</v>
      </c>
      <c r="H755" s="304" t="s">
        <v>1797</v>
      </c>
      <c r="I755" s="258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V755" s="258" t="s">
        <v>1797</v>
      </c>
      <c r="W755" s="279"/>
    </row>
    <row r="756" spans="2:23">
      <c r="B756" s="302" t="s">
        <v>1791</v>
      </c>
      <c r="C756" s="299" t="s">
        <v>1068</v>
      </c>
      <c r="D756" s="299" t="s">
        <v>1796</v>
      </c>
      <c r="E756" s="303">
        <v>13363</v>
      </c>
      <c r="F756" s="300">
        <v>2111102</v>
      </c>
      <c r="G756" s="299" t="s">
        <v>932</v>
      </c>
      <c r="H756" s="304" t="s">
        <v>1797</v>
      </c>
      <c r="I756" s="258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V756" s="258" t="s">
        <v>1797</v>
      </c>
      <c r="W756" s="279"/>
    </row>
    <row r="757" spans="2:23">
      <c r="B757" s="302" t="s">
        <v>1798</v>
      </c>
      <c r="C757" s="299" t="s">
        <v>1666</v>
      </c>
      <c r="D757" s="299" t="s">
        <v>1799</v>
      </c>
      <c r="E757" s="303">
        <v>13366</v>
      </c>
      <c r="F757" s="300">
        <v>2210709</v>
      </c>
      <c r="G757" s="299" t="s">
        <v>151</v>
      </c>
      <c r="H757" s="305" t="s">
        <v>1800</v>
      </c>
      <c r="I757" s="258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V757" s="306" t="s">
        <v>1800</v>
      </c>
      <c r="W757" s="279"/>
    </row>
    <row r="758" spans="2:23">
      <c r="B758" s="302" t="s">
        <v>1798</v>
      </c>
      <c r="C758" s="299" t="s">
        <v>1112</v>
      </c>
      <c r="D758" s="299" t="s">
        <v>1801</v>
      </c>
      <c r="E758" s="303">
        <v>13367</v>
      </c>
      <c r="F758" s="300">
        <v>2210205</v>
      </c>
      <c r="G758" s="299" t="s">
        <v>200</v>
      </c>
      <c r="H758" s="305" t="s">
        <v>1802</v>
      </c>
      <c r="I758" s="258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V758" s="306" t="s">
        <v>1802</v>
      </c>
      <c r="W758" s="279"/>
    </row>
    <row r="759" spans="2:23">
      <c r="B759" s="302" t="s">
        <v>1798</v>
      </c>
      <c r="C759" s="299" t="s">
        <v>1112</v>
      </c>
      <c r="D759" s="299" t="s">
        <v>1801</v>
      </c>
      <c r="E759" s="303">
        <v>13368</v>
      </c>
      <c r="F759" s="300">
        <v>2210205</v>
      </c>
      <c r="G759" s="299" t="s">
        <v>200</v>
      </c>
      <c r="H759" s="305" t="s">
        <v>1802</v>
      </c>
      <c r="I759" s="258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V759" s="306" t="s">
        <v>1802</v>
      </c>
      <c r="W759" s="279"/>
    </row>
    <row r="760" spans="2:23">
      <c r="B760" s="302" t="s">
        <v>1798</v>
      </c>
      <c r="C760" s="299" t="s">
        <v>1068</v>
      </c>
      <c r="D760" s="299" t="s">
        <v>1801</v>
      </c>
      <c r="E760" s="303">
        <v>13369</v>
      </c>
      <c r="F760" s="300">
        <v>2210205</v>
      </c>
      <c r="G760" s="299" t="s">
        <v>200</v>
      </c>
      <c r="H760" s="305" t="s">
        <v>1803</v>
      </c>
      <c r="I760" s="258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V760" s="306" t="s">
        <v>1803</v>
      </c>
      <c r="W760" s="279"/>
    </row>
    <row r="761" spans="2:23">
      <c r="B761" s="302" t="s">
        <v>1798</v>
      </c>
      <c r="C761" s="299" t="s">
        <v>1804</v>
      </c>
      <c r="D761" s="299" t="s">
        <v>1805</v>
      </c>
      <c r="E761" s="303">
        <v>13370</v>
      </c>
      <c r="F761" s="300">
        <v>2210709</v>
      </c>
      <c r="G761" s="299" t="s">
        <v>151</v>
      </c>
      <c r="H761" s="305" t="s">
        <v>1806</v>
      </c>
      <c r="I761" s="258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V761" s="306" t="s">
        <v>1806</v>
      </c>
      <c r="W761" s="279"/>
    </row>
    <row r="762" spans="2:23">
      <c r="B762" s="302" t="s">
        <v>1798</v>
      </c>
      <c r="C762" s="299" t="s">
        <v>1117</v>
      </c>
      <c r="D762" s="299" t="s">
        <v>1807</v>
      </c>
      <c r="E762" s="303">
        <v>13371</v>
      </c>
      <c r="F762" s="300">
        <v>2210709</v>
      </c>
      <c r="G762" s="299" t="s">
        <v>151</v>
      </c>
      <c r="H762" s="305" t="s">
        <v>1808</v>
      </c>
      <c r="I762" s="258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V762" s="306" t="s">
        <v>1808</v>
      </c>
      <c r="W762" s="279"/>
    </row>
    <row r="763" spans="2:23">
      <c r="B763" s="302" t="s">
        <v>1798</v>
      </c>
      <c r="C763" s="299" t="s">
        <v>1466</v>
      </c>
      <c r="D763" s="299" t="s">
        <v>1809</v>
      </c>
      <c r="E763" s="303">
        <v>13372</v>
      </c>
      <c r="F763" s="300">
        <v>2210511</v>
      </c>
      <c r="G763" s="299" t="s">
        <v>965</v>
      </c>
      <c r="H763" s="305" t="s">
        <v>1810</v>
      </c>
      <c r="I763" s="258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V763" s="306" t="s">
        <v>1810</v>
      </c>
      <c r="W763" s="279"/>
    </row>
    <row r="764" spans="2:23">
      <c r="B764" s="302" t="s">
        <v>1798</v>
      </c>
      <c r="C764" s="299" t="s">
        <v>1117</v>
      </c>
      <c r="D764" s="299" t="s">
        <v>1811</v>
      </c>
      <c r="E764" s="303">
        <v>13373</v>
      </c>
      <c r="F764" s="300">
        <v>2210709</v>
      </c>
      <c r="G764" s="299" t="s">
        <v>151</v>
      </c>
      <c r="H764" s="305" t="s">
        <v>1812</v>
      </c>
      <c r="I764" s="258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V764" s="306" t="s">
        <v>1812</v>
      </c>
      <c r="W764" s="279"/>
    </row>
    <row r="765" spans="2:23">
      <c r="B765" s="302" t="s">
        <v>1798</v>
      </c>
      <c r="C765" s="299" t="s">
        <v>1754</v>
      </c>
      <c r="D765" s="299" t="s">
        <v>1813</v>
      </c>
      <c r="E765" s="303">
        <v>13373</v>
      </c>
      <c r="F765" s="300">
        <v>2210511</v>
      </c>
      <c r="G765" s="299" t="s">
        <v>965</v>
      </c>
      <c r="H765" s="305" t="s">
        <v>1814</v>
      </c>
      <c r="I765" s="258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V765" s="306" t="s">
        <v>1814</v>
      </c>
      <c r="W765" s="279"/>
    </row>
    <row r="766" spans="2:23">
      <c r="B766" s="302" t="s">
        <v>1798</v>
      </c>
      <c r="C766" s="299" t="s">
        <v>1484</v>
      </c>
      <c r="D766" s="299" t="s">
        <v>1815</v>
      </c>
      <c r="E766" s="303">
        <v>13374</v>
      </c>
      <c r="F766" s="300">
        <v>2210502</v>
      </c>
      <c r="G766" s="299" t="s">
        <v>963</v>
      </c>
      <c r="H766" s="305" t="s">
        <v>1816</v>
      </c>
      <c r="I766" s="258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V766" s="306" t="s">
        <v>1816</v>
      </c>
      <c r="W766" s="279"/>
    </row>
    <row r="767" spans="2:23">
      <c r="B767" s="302" t="s">
        <v>1798</v>
      </c>
      <c r="C767" s="299" t="s">
        <v>1484</v>
      </c>
      <c r="D767" s="299" t="s">
        <v>1817</v>
      </c>
      <c r="E767" s="303">
        <v>13374</v>
      </c>
      <c r="F767" s="300">
        <v>2210505</v>
      </c>
      <c r="G767" s="299" t="s">
        <v>142</v>
      </c>
      <c r="H767" s="305" t="s">
        <v>1818</v>
      </c>
      <c r="I767" s="258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V767" s="306" t="s">
        <v>1818</v>
      </c>
      <c r="W767" s="279"/>
    </row>
    <row r="768" spans="2:23">
      <c r="B768" s="302" t="s">
        <v>1798</v>
      </c>
      <c r="C768" s="299" t="s">
        <v>1484</v>
      </c>
      <c r="D768" s="299" t="s">
        <v>1819</v>
      </c>
      <c r="E768" s="303">
        <v>13375</v>
      </c>
      <c r="F768" s="300">
        <v>2210502</v>
      </c>
      <c r="G768" s="299" t="s">
        <v>963</v>
      </c>
      <c r="H768" s="305" t="s">
        <v>1820</v>
      </c>
      <c r="I768" s="258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V768" s="306" t="s">
        <v>1820</v>
      </c>
      <c r="W768" s="279"/>
    </row>
    <row r="769" spans="2:23">
      <c r="B769" s="302" t="s">
        <v>1798</v>
      </c>
      <c r="C769" s="299" t="s">
        <v>1566</v>
      </c>
      <c r="D769" s="299" t="s">
        <v>1821</v>
      </c>
      <c r="E769" s="303">
        <v>13375</v>
      </c>
      <c r="F769" s="300">
        <v>2210203</v>
      </c>
      <c r="G769" s="299" t="s">
        <v>953</v>
      </c>
      <c r="H769" s="305" t="s">
        <v>1814</v>
      </c>
      <c r="I769" s="258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V769" s="306" t="s">
        <v>1814</v>
      </c>
      <c r="W769" s="279"/>
    </row>
    <row r="770" spans="2:23">
      <c r="B770" s="302" t="s">
        <v>1798</v>
      </c>
      <c r="C770" s="299" t="s">
        <v>1484</v>
      </c>
      <c r="D770" s="299" t="s">
        <v>1822</v>
      </c>
      <c r="E770" s="303">
        <v>13376</v>
      </c>
      <c r="F770" s="300">
        <v>2210502</v>
      </c>
      <c r="G770" s="299" t="s">
        <v>963</v>
      </c>
      <c r="H770" s="305" t="s">
        <v>1823</v>
      </c>
      <c r="I770" s="258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V770" s="306" t="s">
        <v>1823</v>
      </c>
      <c r="W770" s="279"/>
    </row>
    <row r="771" spans="2:23">
      <c r="B771" s="302" t="s">
        <v>1798</v>
      </c>
      <c r="C771" s="299" t="s">
        <v>1663</v>
      </c>
      <c r="D771" s="299" t="s">
        <v>1824</v>
      </c>
      <c r="E771" s="303">
        <v>13377</v>
      </c>
      <c r="F771" s="300">
        <v>2821017</v>
      </c>
      <c r="G771" s="299" t="s">
        <v>1021</v>
      </c>
      <c r="H771" s="305" t="s">
        <v>1825</v>
      </c>
      <c r="I771" s="258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V771" s="306" t="s">
        <v>1825</v>
      </c>
      <c r="W771" s="279"/>
    </row>
    <row r="772" spans="2:23">
      <c r="B772" s="302" t="s">
        <v>1798</v>
      </c>
      <c r="C772" s="299" t="s">
        <v>1663</v>
      </c>
      <c r="D772" s="299" t="s">
        <v>1824</v>
      </c>
      <c r="E772" s="303">
        <v>13378</v>
      </c>
      <c r="F772" s="300">
        <v>2821017</v>
      </c>
      <c r="G772" s="299" t="s">
        <v>1021</v>
      </c>
      <c r="H772" s="305" t="s">
        <v>1825</v>
      </c>
      <c r="I772" s="258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V772" s="306" t="s">
        <v>1825</v>
      </c>
      <c r="W772" s="279"/>
    </row>
    <row r="773" spans="2:23">
      <c r="B773" s="302" t="s">
        <v>1798</v>
      </c>
      <c r="C773" s="299" t="s">
        <v>1663</v>
      </c>
      <c r="D773" s="299" t="s">
        <v>1824</v>
      </c>
      <c r="E773" s="303">
        <v>13379</v>
      </c>
      <c r="F773" s="300">
        <v>2821017</v>
      </c>
      <c r="G773" s="299" t="s">
        <v>1021</v>
      </c>
      <c r="H773" s="305" t="s">
        <v>1825</v>
      </c>
      <c r="I773" s="258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V773" s="306" t="s">
        <v>1825</v>
      </c>
      <c r="W773" s="279"/>
    </row>
    <row r="774" spans="2:23">
      <c r="B774" s="302" t="s">
        <v>1798</v>
      </c>
      <c r="C774" s="299" t="s">
        <v>1068</v>
      </c>
      <c r="D774" s="299" t="s">
        <v>1824</v>
      </c>
      <c r="E774" s="303">
        <v>13380</v>
      </c>
      <c r="F774" s="300">
        <v>2821017</v>
      </c>
      <c r="G774" s="299" t="s">
        <v>1021</v>
      </c>
      <c r="H774" s="305" t="s">
        <v>1826</v>
      </c>
      <c r="I774" s="258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V774" s="306" t="s">
        <v>1826</v>
      </c>
      <c r="W774" s="279"/>
    </row>
    <row r="775" spans="2:23">
      <c r="B775" s="302" t="s">
        <v>1798</v>
      </c>
      <c r="C775" s="299" t="s">
        <v>1663</v>
      </c>
      <c r="D775" s="299" t="s">
        <v>1827</v>
      </c>
      <c r="E775" s="303">
        <v>13381</v>
      </c>
      <c r="F775" s="300">
        <v>2821017</v>
      </c>
      <c r="G775" s="299" t="s">
        <v>1021</v>
      </c>
      <c r="H775" s="304" t="s">
        <v>1828</v>
      </c>
      <c r="I775" s="258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V775" s="306" t="s">
        <v>1828</v>
      </c>
      <c r="W775" s="279"/>
    </row>
    <row r="776" spans="2:23">
      <c r="B776" s="302" t="s">
        <v>1798</v>
      </c>
      <c r="C776" s="299" t="s">
        <v>1663</v>
      </c>
      <c r="D776" s="299" t="s">
        <v>1827</v>
      </c>
      <c r="E776" s="303">
        <v>13383</v>
      </c>
      <c r="F776" s="300">
        <v>2821017</v>
      </c>
      <c r="G776" s="299" t="s">
        <v>1021</v>
      </c>
      <c r="H776" s="304" t="s">
        <v>1828</v>
      </c>
      <c r="I776" s="258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V776" s="306" t="s">
        <v>1828</v>
      </c>
      <c r="W776" s="279"/>
    </row>
    <row r="777" spans="2:23">
      <c r="B777" s="302" t="s">
        <v>1798</v>
      </c>
      <c r="C777" s="299" t="s">
        <v>1663</v>
      </c>
      <c r="D777" s="299" t="s">
        <v>1827</v>
      </c>
      <c r="E777" s="303">
        <v>13384</v>
      </c>
      <c r="F777" s="300">
        <v>2821017</v>
      </c>
      <c r="G777" s="299" t="s">
        <v>1021</v>
      </c>
      <c r="H777" s="304" t="s">
        <v>1828</v>
      </c>
      <c r="I777" s="258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V777" s="306" t="s">
        <v>1828</v>
      </c>
      <c r="W777" s="279"/>
    </row>
    <row r="778" spans="2:23">
      <c r="B778" s="302" t="s">
        <v>1798</v>
      </c>
      <c r="C778" s="299" t="s">
        <v>1068</v>
      </c>
      <c r="D778" s="299" t="s">
        <v>1827</v>
      </c>
      <c r="E778" s="303">
        <v>13385</v>
      </c>
      <c r="F778" s="300">
        <v>2821017</v>
      </c>
      <c r="G778" s="299" t="s">
        <v>1021</v>
      </c>
      <c r="H778" s="304" t="s">
        <v>1829</v>
      </c>
      <c r="I778" s="258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V778" s="306" t="s">
        <v>1829</v>
      </c>
      <c r="W778" s="279"/>
    </row>
    <row r="779" spans="2:23">
      <c r="B779" s="302" t="s">
        <v>1798</v>
      </c>
      <c r="C779" s="299" t="s">
        <v>1663</v>
      </c>
      <c r="D779" s="299" t="s">
        <v>1830</v>
      </c>
      <c r="E779" s="303">
        <v>13386</v>
      </c>
      <c r="F779" s="300">
        <v>2210611</v>
      </c>
      <c r="G779" s="299" t="s">
        <v>973</v>
      </c>
      <c r="H779" s="304" t="s">
        <v>1828</v>
      </c>
      <c r="I779" s="258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V779" s="306" t="s">
        <v>1828</v>
      </c>
      <c r="W779" s="279"/>
    </row>
    <row r="780" spans="2:23">
      <c r="B780" s="302" t="s">
        <v>1798</v>
      </c>
      <c r="C780" s="299" t="s">
        <v>1663</v>
      </c>
      <c r="D780" s="299" t="s">
        <v>1830</v>
      </c>
      <c r="E780" s="303">
        <v>13387</v>
      </c>
      <c r="F780" s="300">
        <v>2210611</v>
      </c>
      <c r="G780" s="299" t="s">
        <v>973</v>
      </c>
      <c r="H780" s="304" t="s">
        <v>1828</v>
      </c>
      <c r="I780" s="258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V780" s="306" t="s">
        <v>1828</v>
      </c>
      <c r="W780" s="279"/>
    </row>
    <row r="781" spans="2:23">
      <c r="B781" s="302" t="s">
        <v>1798</v>
      </c>
      <c r="C781" s="299" t="s">
        <v>1663</v>
      </c>
      <c r="D781" s="299" t="s">
        <v>1830</v>
      </c>
      <c r="E781" s="303">
        <v>13388</v>
      </c>
      <c r="F781" s="300">
        <v>2210611</v>
      </c>
      <c r="G781" s="299" t="s">
        <v>973</v>
      </c>
      <c r="H781" s="304" t="s">
        <v>1828</v>
      </c>
      <c r="I781" s="258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V781" s="306" t="s">
        <v>1828</v>
      </c>
      <c r="W781" s="279"/>
    </row>
    <row r="782" spans="2:23">
      <c r="B782" s="302" t="s">
        <v>1798</v>
      </c>
      <c r="C782" s="299" t="s">
        <v>1068</v>
      </c>
      <c r="D782" s="299" t="s">
        <v>1830</v>
      </c>
      <c r="E782" s="303">
        <v>13389</v>
      </c>
      <c r="F782" s="300">
        <v>2210611</v>
      </c>
      <c r="G782" s="299" t="s">
        <v>973</v>
      </c>
      <c r="H782" s="307" t="s">
        <v>1829</v>
      </c>
      <c r="I782" s="258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V782" s="306" t="s">
        <v>1829</v>
      </c>
      <c r="W782" s="279"/>
    </row>
    <row r="783" spans="2:23">
      <c r="B783" s="298">
        <v>45999</v>
      </c>
      <c r="C783" s="308" t="s">
        <v>1073</v>
      </c>
      <c r="D783" s="256" t="s">
        <v>1664</v>
      </c>
      <c r="E783" s="882" t="s">
        <v>1831</v>
      </c>
      <c r="F783" s="257">
        <v>2821002</v>
      </c>
      <c r="G783" s="255" t="s">
        <v>472</v>
      </c>
      <c r="H783" s="306" t="s">
        <v>1818</v>
      </c>
      <c r="I783" s="258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 t="s">
        <v>1818</v>
      </c>
      <c r="W783" s="279"/>
    </row>
    <row r="784" spans="2:23">
      <c r="B784" s="298">
        <v>45999</v>
      </c>
      <c r="C784" s="299" t="s">
        <v>1112</v>
      </c>
      <c r="D784" s="256" t="s">
        <v>1665</v>
      </c>
      <c r="E784" s="882" t="s">
        <v>1831</v>
      </c>
      <c r="F784" s="257">
        <v>2210205</v>
      </c>
      <c r="G784" s="255" t="s">
        <v>200</v>
      </c>
      <c r="H784" s="306" t="s">
        <v>1832</v>
      </c>
      <c r="I784" s="258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 t="s">
        <v>1832</v>
      </c>
      <c r="W784" s="279"/>
    </row>
    <row r="785" spans="2:23">
      <c r="B785" s="298">
        <v>45999</v>
      </c>
      <c r="C785" s="299" t="s">
        <v>1663</v>
      </c>
      <c r="D785" s="256" t="s">
        <v>1667</v>
      </c>
      <c r="E785" s="882" t="s">
        <v>1833</v>
      </c>
      <c r="F785" s="257">
        <v>2210205</v>
      </c>
      <c r="G785" s="255" t="s">
        <v>200</v>
      </c>
      <c r="H785" s="306" t="s">
        <v>1834</v>
      </c>
      <c r="I785" s="258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 t="s">
        <v>1834</v>
      </c>
      <c r="W785" s="279"/>
    </row>
    <row r="786" spans="2:23">
      <c r="B786" s="298">
        <v>45999</v>
      </c>
      <c r="C786" s="299" t="s">
        <v>1068</v>
      </c>
      <c r="D786" s="256" t="s">
        <v>1667</v>
      </c>
      <c r="E786" s="882" t="s">
        <v>1835</v>
      </c>
      <c r="F786" s="257">
        <v>2210205</v>
      </c>
      <c r="G786" s="255" t="s">
        <v>200</v>
      </c>
      <c r="H786" s="306" t="s">
        <v>1836</v>
      </c>
      <c r="I786" s="258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 t="s">
        <v>1836</v>
      </c>
      <c r="W786" s="279"/>
    </row>
    <row r="787" spans="2:23">
      <c r="B787" s="302" t="s">
        <v>1668</v>
      </c>
      <c r="C787" s="299" t="s">
        <v>1161</v>
      </c>
      <c r="D787" s="256" t="s">
        <v>1669</v>
      </c>
      <c r="E787" s="882" t="s">
        <v>1837</v>
      </c>
      <c r="F787" s="257">
        <v>2210205</v>
      </c>
      <c r="G787" s="255" t="s">
        <v>200</v>
      </c>
      <c r="H787" s="258" t="s">
        <v>1838</v>
      </c>
      <c r="I787" s="258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 t="s">
        <v>1838</v>
      </c>
      <c r="W787" s="279"/>
    </row>
    <row r="788" spans="2:23">
      <c r="B788" s="302" t="s">
        <v>1671</v>
      </c>
      <c r="C788" s="299" t="s">
        <v>1452</v>
      </c>
      <c r="D788" s="256" t="s">
        <v>1670</v>
      </c>
      <c r="E788" s="882" t="s">
        <v>1839</v>
      </c>
      <c r="F788" s="257">
        <v>2111243</v>
      </c>
      <c r="G788" s="255" t="s">
        <v>124</v>
      </c>
      <c r="H788" s="258" t="s">
        <v>1840</v>
      </c>
      <c r="I788" s="258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 t="s">
        <v>1840</v>
      </c>
      <c r="W788" s="279"/>
    </row>
    <row r="789" spans="2:23">
      <c r="B789" s="302" t="s">
        <v>1671</v>
      </c>
      <c r="C789" s="299" t="s">
        <v>1188</v>
      </c>
      <c r="D789" s="256" t="s">
        <v>1672</v>
      </c>
      <c r="E789" s="882" t="s">
        <v>1841</v>
      </c>
      <c r="F789" s="257">
        <v>2210806</v>
      </c>
      <c r="G789" s="255" t="s">
        <v>1842</v>
      </c>
      <c r="H789" s="258" t="s">
        <v>1843</v>
      </c>
      <c r="I789" s="258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 t="s">
        <v>1843</v>
      </c>
      <c r="W789" s="279"/>
    </row>
    <row r="790" spans="2:23">
      <c r="B790" s="302" t="s">
        <v>1671</v>
      </c>
      <c r="C790" s="299" t="s">
        <v>1068</v>
      </c>
      <c r="D790" s="256" t="s">
        <v>1672</v>
      </c>
      <c r="E790" s="882" t="s">
        <v>1844</v>
      </c>
      <c r="F790" s="257">
        <v>2210806</v>
      </c>
      <c r="G790" s="255" t="s">
        <v>1842</v>
      </c>
      <c r="H790" s="258" t="s">
        <v>1845</v>
      </c>
      <c r="I790" s="258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 t="s">
        <v>1845</v>
      </c>
      <c r="W790" s="279"/>
    </row>
    <row r="791" spans="2:23">
      <c r="B791" s="302" t="s">
        <v>1737</v>
      </c>
      <c r="C791" s="299" t="s">
        <v>1640</v>
      </c>
      <c r="D791" s="256" t="s">
        <v>1846</v>
      </c>
      <c r="E791" s="882" t="s">
        <v>1847</v>
      </c>
      <c r="F791" s="257">
        <v>2821002</v>
      </c>
      <c r="G791" s="255" t="s">
        <v>472</v>
      </c>
      <c r="H791" s="258" t="s">
        <v>1848</v>
      </c>
      <c r="I791" s="258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 t="s">
        <v>1848</v>
      </c>
      <c r="W791" s="279"/>
    </row>
    <row r="792" spans="2:23">
      <c r="B792" s="302" t="s">
        <v>1737</v>
      </c>
      <c r="C792" s="299" t="s">
        <v>1068</v>
      </c>
      <c r="D792" s="256" t="s">
        <v>1846</v>
      </c>
      <c r="E792" s="882" t="s">
        <v>1849</v>
      </c>
      <c r="F792" s="257">
        <v>2821002</v>
      </c>
      <c r="G792" s="255" t="s">
        <v>472</v>
      </c>
      <c r="H792" s="258" t="s">
        <v>1850</v>
      </c>
      <c r="I792" s="258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 t="s">
        <v>1850</v>
      </c>
      <c r="W792" s="279"/>
    </row>
    <row r="793" spans="2:23">
      <c r="B793" s="302" t="s">
        <v>1851</v>
      </c>
      <c r="C793" s="299" t="s">
        <v>1663</v>
      </c>
      <c r="D793" s="256" t="s">
        <v>1675</v>
      </c>
      <c r="E793" s="882" t="s">
        <v>1852</v>
      </c>
      <c r="F793" s="257">
        <v>2210205</v>
      </c>
      <c r="G793" s="255" t="s">
        <v>200</v>
      </c>
      <c r="H793" s="258" t="s">
        <v>1853</v>
      </c>
      <c r="I793" s="258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 t="s">
        <v>1853</v>
      </c>
      <c r="W793" s="279"/>
    </row>
    <row r="794" spans="2:23">
      <c r="B794" s="302" t="s">
        <v>1791</v>
      </c>
      <c r="C794" s="299" t="s">
        <v>1792</v>
      </c>
      <c r="D794" s="256" t="s">
        <v>1676</v>
      </c>
      <c r="E794" s="882" t="s">
        <v>1854</v>
      </c>
      <c r="F794" s="257">
        <v>2210502</v>
      </c>
      <c r="G794" s="255" t="s">
        <v>963</v>
      </c>
      <c r="H794" s="258" t="s">
        <v>1855</v>
      </c>
      <c r="I794" s="258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 t="s">
        <v>1855</v>
      </c>
      <c r="W794" s="279"/>
    </row>
    <row r="795" spans="2:23">
      <c r="B795" s="302" t="s">
        <v>1791</v>
      </c>
      <c r="C795" s="299" t="s">
        <v>1792</v>
      </c>
      <c r="D795" s="256" t="s">
        <v>1676</v>
      </c>
      <c r="E795" s="882" t="s">
        <v>1856</v>
      </c>
      <c r="F795" s="257">
        <v>2210502</v>
      </c>
      <c r="G795" s="255" t="s">
        <v>963</v>
      </c>
      <c r="H795" s="258" t="s">
        <v>1855</v>
      </c>
      <c r="I795" s="258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 t="s">
        <v>1855</v>
      </c>
      <c r="W795" s="279"/>
    </row>
    <row r="796" spans="2:23">
      <c r="B796" s="302" t="s">
        <v>1791</v>
      </c>
      <c r="C796" s="299" t="s">
        <v>1792</v>
      </c>
      <c r="D796" s="256" t="s">
        <v>1676</v>
      </c>
      <c r="E796" s="882" t="s">
        <v>1857</v>
      </c>
      <c r="F796" s="257">
        <v>2210502</v>
      </c>
      <c r="G796" s="255" t="s">
        <v>963</v>
      </c>
      <c r="H796" s="258" t="s">
        <v>1855</v>
      </c>
      <c r="I796" s="258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 t="s">
        <v>1855</v>
      </c>
      <c r="W796" s="279"/>
    </row>
    <row r="797" spans="2:23">
      <c r="B797" s="302" t="s">
        <v>1791</v>
      </c>
      <c r="C797" s="299" t="s">
        <v>1068</v>
      </c>
      <c r="D797" s="256" t="s">
        <v>1676</v>
      </c>
      <c r="E797" s="882" t="s">
        <v>1858</v>
      </c>
      <c r="F797" s="257">
        <v>2210502</v>
      </c>
      <c r="G797" s="255" t="s">
        <v>963</v>
      </c>
      <c r="H797" s="258" t="s">
        <v>1859</v>
      </c>
      <c r="I797" s="258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 t="s">
        <v>1859</v>
      </c>
      <c r="W797" s="279"/>
    </row>
    <row r="798" spans="2:23">
      <c r="B798" s="302" t="s">
        <v>1860</v>
      </c>
      <c r="C798" s="299" t="s">
        <v>1861</v>
      </c>
      <c r="D798" s="256" t="s">
        <v>1678</v>
      </c>
      <c r="E798" s="882" t="s">
        <v>1862</v>
      </c>
      <c r="F798" s="257">
        <v>2210806</v>
      </c>
      <c r="G798" s="255" t="s">
        <v>1842</v>
      </c>
      <c r="H798" s="258" t="s">
        <v>1863</v>
      </c>
      <c r="I798" s="258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 t="s">
        <v>1863</v>
      </c>
      <c r="W798" s="279"/>
    </row>
    <row r="799" spans="2:23">
      <c r="B799" s="302" t="s">
        <v>1860</v>
      </c>
      <c r="C799" s="299" t="s">
        <v>1068</v>
      </c>
      <c r="D799" s="256" t="s">
        <v>1678</v>
      </c>
      <c r="E799" s="882" t="s">
        <v>1864</v>
      </c>
      <c r="F799" s="257">
        <v>2210806</v>
      </c>
      <c r="G799" s="255" t="s">
        <v>1842</v>
      </c>
      <c r="H799" s="258" t="s">
        <v>1865</v>
      </c>
      <c r="I799" s="258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 t="s">
        <v>1865</v>
      </c>
      <c r="W799" s="279"/>
    </row>
    <row r="800" spans="2:23">
      <c r="B800" s="302" t="s">
        <v>1860</v>
      </c>
      <c r="C800" s="299" t="s">
        <v>1452</v>
      </c>
      <c r="D800" s="256" t="s">
        <v>1679</v>
      </c>
      <c r="E800" s="882" t="s">
        <v>1866</v>
      </c>
      <c r="F800" s="257">
        <v>2210201</v>
      </c>
      <c r="G800" s="255" t="s">
        <v>952</v>
      </c>
      <c r="H800" s="258" t="s">
        <v>1867</v>
      </c>
      <c r="I800" s="258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 t="s">
        <v>1867</v>
      </c>
      <c r="W800" s="279"/>
    </row>
    <row r="801" spans="2:23">
      <c r="B801" s="309" t="s">
        <v>1860</v>
      </c>
      <c r="C801" s="299" t="s">
        <v>1452</v>
      </c>
      <c r="D801" s="256" t="s">
        <v>1868</v>
      </c>
      <c r="E801" s="882" t="s">
        <v>1869</v>
      </c>
      <c r="F801" s="257">
        <v>2210201</v>
      </c>
      <c r="G801" s="255" t="s">
        <v>952</v>
      </c>
      <c r="H801" s="258" t="s">
        <v>1870</v>
      </c>
      <c r="I801" s="258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 t="s">
        <v>1870</v>
      </c>
      <c r="W801" s="279"/>
    </row>
    <row r="802" spans="2:23">
      <c r="B802" s="254" t="s">
        <v>1693</v>
      </c>
      <c r="C802" s="255" t="s">
        <v>1073</v>
      </c>
      <c r="D802" s="256" t="s">
        <v>1871</v>
      </c>
      <c r="E802" s="256" t="s">
        <v>1872</v>
      </c>
      <c r="F802" s="257">
        <v>2210709</v>
      </c>
      <c r="G802" s="255" t="s">
        <v>1099</v>
      </c>
      <c r="H802" s="258">
        <v>130000</v>
      </c>
      <c r="I802" s="258"/>
      <c r="J802" s="258"/>
      <c r="K802" s="258"/>
      <c r="L802" s="258">
        <v>130000</v>
      </c>
      <c r="M802" s="258"/>
      <c r="N802" s="258"/>
      <c r="O802" s="258"/>
      <c r="P802" s="258"/>
      <c r="Q802" s="258"/>
      <c r="R802" s="258"/>
      <c r="S802" s="258"/>
      <c r="T802" s="258"/>
      <c r="W802" s="279"/>
    </row>
    <row r="803" spans="2:23">
      <c r="B803" s="254" t="s">
        <v>1684</v>
      </c>
      <c r="C803" s="255" t="s">
        <v>1073</v>
      </c>
      <c r="D803" s="256" t="s">
        <v>1873</v>
      </c>
      <c r="E803" s="256">
        <v>1917</v>
      </c>
      <c r="F803" s="257">
        <v>2210601</v>
      </c>
      <c r="G803" s="255" t="s">
        <v>969</v>
      </c>
      <c r="H803" s="258">
        <v>47500</v>
      </c>
      <c r="I803" s="258"/>
      <c r="J803" s="258"/>
      <c r="K803" s="258"/>
      <c r="L803" s="258"/>
      <c r="M803" s="258"/>
      <c r="N803" s="258"/>
      <c r="O803" s="258"/>
      <c r="P803" s="258"/>
      <c r="Q803" s="258">
        <v>47500</v>
      </c>
      <c r="R803" s="258"/>
      <c r="S803" s="258"/>
      <c r="T803" s="258"/>
      <c r="W803" s="279"/>
    </row>
    <row r="804" spans="2:23">
      <c r="B804" s="254" t="s">
        <v>1684</v>
      </c>
      <c r="C804" s="255" t="s">
        <v>1068</v>
      </c>
      <c r="D804" s="256" t="s">
        <v>1873</v>
      </c>
      <c r="E804" s="256">
        <v>1918</v>
      </c>
      <c r="F804" s="257">
        <v>2210601</v>
      </c>
      <c r="G804" s="255" t="s">
        <v>969</v>
      </c>
      <c r="H804" s="258">
        <v>2500</v>
      </c>
      <c r="I804" s="258"/>
      <c r="J804" s="258"/>
      <c r="K804" s="258"/>
      <c r="L804" s="258"/>
      <c r="M804" s="258"/>
      <c r="N804" s="258"/>
      <c r="O804" s="258"/>
      <c r="P804" s="258"/>
      <c r="Q804" s="258">
        <v>2500</v>
      </c>
      <c r="R804" s="258"/>
      <c r="S804" s="258"/>
      <c r="T804" s="258"/>
      <c r="W804" s="279"/>
    </row>
    <row r="805" spans="2:23">
      <c r="B805" s="254" t="s">
        <v>1684</v>
      </c>
      <c r="C805" s="255" t="s">
        <v>1874</v>
      </c>
      <c r="D805" s="256" t="s">
        <v>1875</v>
      </c>
      <c r="E805" s="256">
        <v>1919</v>
      </c>
      <c r="F805" s="257">
        <v>3111255</v>
      </c>
      <c r="G805" s="255" t="s">
        <v>1032</v>
      </c>
      <c r="H805" s="258">
        <v>28500</v>
      </c>
      <c r="I805" s="258"/>
      <c r="J805" s="258"/>
      <c r="K805" s="258"/>
      <c r="L805" s="258"/>
      <c r="M805" s="258"/>
      <c r="N805" s="258"/>
      <c r="O805" s="258"/>
      <c r="P805" s="258"/>
      <c r="Q805" s="258">
        <v>28500</v>
      </c>
      <c r="R805" s="258"/>
      <c r="S805" s="258"/>
      <c r="T805" s="258"/>
      <c r="W805" s="279"/>
    </row>
    <row r="806" spans="2:23">
      <c r="B806" s="254" t="s">
        <v>1684</v>
      </c>
      <c r="C806" s="255" t="s">
        <v>1068</v>
      </c>
      <c r="D806" s="256" t="s">
        <v>1875</v>
      </c>
      <c r="E806" s="256">
        <v>1920</v>
      </c>
      <c r="F806" s="257">
        <v>3111255</v>
      </c>
      <c r="G806" s="255" t="s">
        <v>1032</v>
      </c>
      <c r="H806" s="258">
        <v>1500</v>
      </c>
      <c r="I806" s="258"/>
      <c r="J806" s="258"/>
      <c r="K806" s="258"/>
      <c r="L806" s="258"/>
      <c r="M806" s="258"/>
      <c r="N806" s="258"/>
      <c r="O806" s="258"/>
      <c r="P806" s="258"/>
      <c r="Q806" s="258">
        <v>1500</v>
      </c>
      <c r="R806" s="258"/>
      <c r="S806" s="258"/>
      <c r="T806" s="258"/>
      <c r="W806" s="279"/>
    </row>
    <row r="807" spans="2:23">
      <c r="B807" s="254" t="s">
        <v>1699</v>
      </c>
      <c r="C807" s="255" t="s">
        <v>1073</v>
      </c>
      <c r="D807" s="256" t="s">
        <v>1876</v>
      </c>
      <c r="E807" s="256">
        <v>1921</v>
      </c>
      <c r="F807" s="257">
        <v>2821009</v>
      </c>
      <c r="G807" s="255" t="s">
        <v>160</v>
      </c>
      <c r="H807" s="258">
        <v>20000</v>
      </c>
      <c r="I807" s="258"/>
      <c r="J807" s="258"/>
      <c r="K807" s="258"/>
      <c r="L807" s="258"/>
      <c r="M807" s="258"/>
      <c r="N807" s="258"/>
      <c r="O807" s="258"/>
      <c r="P807" s="258"/>
      <c r="Q807" s="258">
        <v>20000</v>
      </c>
      <c r="R807" s="258"/>
      <c r="S807" s="258"/>
      <c r="T807" s="258"/>
      <c r="W807" s="279"/>
    </row>
    <row r="808" spans="2:23">
      <c r="B808" s="254" t="s">
        <v>1699</v>
      </c>
      <c r="C808" s="255" t="s">
        <v>1073</v>
      </c>
      <c r="D808" s="256" t="s">
        <v>1877</v>
      </c>
      <c r="E808" s="256">
        <v>1922</v>
      </c>
      <c r="F808" s="257">
        <v>2210709</v>
      </c>
      <c r="G808" s="255" t="s">
        <v>1099</v>
      </c>
      <c r="H808" s="258">
        <v>50000</v>
      </c>
      <c r="I808" s="258"/>
      <c r="J808" s="258"/>
      <c r="K808" s="258"/>
      <c r="L808" s="258"/>
      <c r="M808" s="258"/>
      <c r="N808" s="258"/>
      <c r="O808" s="258"/>
      <c r="P808" s="258"/>
      <c r="Q808" s="258">
        <v>50000</v>
      </c>
      <c r="R808" s="258"/>
      <c r="S808" s="258"/>
      <c r="T808" s="258"/>
      <c r="W808" s="279"/>
    </row>
    <row r="809" spans="2:23">
      <c r="B809" s="254" t="s">
        <v>1699</v>
      </c>
      <c r="C809" s="255" t="s">
        <v>1073</v>
      </c>
      <c r="D809" s="256" t="s">
        <v>1878</v>
      </c>
      <c r="E809" s="256">
        <v>1923</v>
      </c>
      <c r="F809" s="257">
        <v>2210709</v>
      </c>
      <c r="G809" s="255" t="s">
        <v>1099</v>
      </c>
      <c r="H809" s="258">
        <v>25000</v>
      </c>
      <c r="I809" s="258"/>
      <c r="J809" s="258"/>
      <c r="K809" s="258"/>
      <c r="L809" s="258"/>
      <c r="M809" s="258"/>
      <c r="N809" s="258"/>
      <c r="O809" s="258"/>
      <c r="P809" s="258"/>
      <c r="Q809" s="258">
        <v>25000</v>
      </c>
      <c r="R809" s="258"/>
      <c r="S809" s="258"/>
      <c r="T809" s="258"/>
      <c r="W809" s="279"/>
    </row>
    <row r="810" spans="2:23">
      <c r="B810" s="254" t="s">
        <v>1699</v>
      </c>
      <c r="C810" s="255" t="s">
        <v>1073</v>
      </c>
      <c r="D810" s="256" t="s">
        <v>1879</v>
      </c>
      <c r="E810" s="256">
        <v>1924</v>
      </c>
      <c r="F810" s="257">
        <v>2210709</v>
      </c>
      <c r="G810" s="255" t="s">
        <v>1099</v>
      </c>
      <c r="H810" s="258">
        <v>20000</v>
      </c>
      <c r="I810" s="258"/>
      <c r="J810" s="258"/>
      <c r="K810" s="258"/>
      <c r="L810" s="258"/>
      <c r="M810" s="258"/>
      <c r="N810" s="258"/>
      <c r="O810" s="258"/>
      <c r="P810" s="258"/>
      <c r="Q810" s="258">
        <v>20000</v>
      </c>
      <c r="R810" s="258"/>
      <c r="S810" s="258"/>
      <c r="T810" s="258"/>
      <c r="W810" s="279"/>
    </row>
    <row r="811" spans="2:23">
      <c r="B811" s="254" t="s">
        <v>1700</v>
      </c>
      <c r="C811" s="255" t="s">
        <v>1880</v>
      </c>
      <c r="D811" s="256" t="s">
        <v>1881</v>
      </c>
      <c r="E811" s="256">
        <v>1927</v>
      </c>
      <c r="F811" s="257">
        <v>2821009</v>
      </c>
      <c r="G811" s="255" t="s">
        <v>160</v>
      </c>
      <c r="H811" s="258">
        <v>25000</v>
      </c>
      <c r="I811" s="258"/>
      <c r="J811" s="258"/>
      <c r="K811" s="258"/>
      <c r="L811" s="258"/>
      <c r="M811" s="258"/>
      <c r="N811" s="258"/>
      <c r="O811" s="258"/>
      <c r="P811" s="258"/>
      <c r="Q811" s="258">
        <v>25000</v>
      </c>
      <c r="R811" s="258"/>
      <c r="S811" s="258"/>
      <c r="T811" s="258"/>
      <c r="W811" s="279"/>
    </row>
    <row r="812" spans="2:23">
      <c r="B812" s="254" t="s">
        <v>1700</v>
      </c>
      <c r="C812" s="255" t="s">
        <v>1432</v>
      </c>
      <c r="E812" s="256">
        <v>2211101</v>
      </c>
      <c r="G812" s="255" t="s">
        <v>988</v>
      </c>
      <c r="H812" s="258">
        <v>312</v>
      </c>
      <c r="I812" s="258"/>
      <c r="J812" s="258"/>
      <c r="K812" s="258"/>
      <c r="L812" s="258"/>
      <c r="M812" s="258"/>
      <c r="N812" s="258"/>
      <c r="O812" s="258"/>
      <c r="P812" s="258"/>
      <c r="Q812" s="258">
        <v>312</v>
      </c>
      <c r="R812" s="258"/>
      <c r="S812" s="258"/>
      <c r="T812" s="258"/>
      <c r="W812" s="279"/>
    </row>
    <row r="813" spans="2:23">
      <c r="B813" s="254" t="s">
        <v>1700</v>
      </c>
      <c r="C813" s="255" t="s">
        <v>1432</v>
      </c>
      <c r="E813" s="256">
        <v>2211101</v>
      </c>
      <c r="G813" s="255" t="s">
        <v>988</v>
      </c>
      <c r="H813" s="258">
        <v>10</v>
      </c>
      <c r="I813" s="258"/>
      <c r="J813" s="258"/>
      <c r="K813" s="258"/>
      <c r="L813" s="258"/>
      <c r="M813" s="258"/>
      <c r="N813" s="258"/>
      <c r="O813" s="258"/>
      <c r="P813" s="258"/>
      <c r="Q813" s="258"/>
      <c r="R813" s="258">
        <v>10</v>
      </c>
      <c r="S813" s="258"/>
      <c r="T813" s="258"/>
      <c r="W813" s="279"/>
    </row>
    <row r="814" spans="2:23">
      <c r="B814" s="254" t="s">
        <v>1699</v>
      </c>
      <c r="C814" s="255" t="s">
        <v>1073</v>
      </c>
      <c r="D814" s="256" t="s">
        <v>1882</v>
      </c>
      <c r="E814" s="256">
        <v>345</v>
      </c>
      <c r="F814" s="257">
        <v>2210709</v>
      </c>
      <c r="G814" s="255" t="s">
        <v>1099</v>
      </c>
      <c r="H814" s="258">
        <v>2790</v>
      </c>
      <c r="I814" s="258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>
        <v>2790</v>
      </c>
      <c r="T814" s="258"/>
      <c r="W814" s="279"/>
    </row>
    <row r="815" spans="2:23">
      <c r="B815" s="254" t="s">
        <v>1700</v>
      </c>
      <c r="C815" s="255" t="s">
        <v>1432</v>
      </c>
      <c r="F815" s="257">
        <v>2210709</v>
      </c>
      <c r="G815" s="255" t="s">
        <v>1099</v>
      </c>
      <c r="H815" s="258">
        <v>95</v>
      </c>
      <c r="I815" s="258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>
        <v>95</v>
      </c>
      <c r="T815" s="258"/>
      <c r="W815" s="279"/>
    </row>
    <row r="816" spans="2:23">
      <c r="B816" s="254" t="s">
        <v>1700</v>
      </c>
      <c r="C816" s="255" t="s">
        <v>1374</v>
      </c>
      <c r="F816" s="257">
        <v>2111001</v>
      </c>
      <c r="G816" s="255" t="s">
        <v>439</v>
      </c>
      <c r="H816" s="258">
        <v>153570.52</v>
      </c>
      <c r="I816" s="258"/>
      <c r="J816" s="258">
        <v>153570.52</v>
      </c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W816" s="279"/>
    </row>
    <row r="817" spans="2:23">
      <c r="B817" s="254" t="s">
        <v>1700</v>
      </c>
      <c r="C817" s="255" t="s">
        <v>1377</v>
      </c>
      <c r="F817" s="257">
        <v>2111001</v>
      </c>
      <c r="G817" s="255" t="s">
        <v>439</v>
      </c>
      <c r="H817" s="258">
        <v>95894.69</v>
      </c>
      <c r="I817" s="258"/>
      <c r="J817" s="258">
        <v>95894.69</v>
      </c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W817" s="279"/>
    </row>
    <row r="818" spans="2:23">
      <c r="B818" s="254" t="s">
        <v>1700</v>
      </c>
      <c r="C818" s="255" t="s">
        <v>1375</v>
      </c>
      <c r="F818" s="257">
        <v>2111001</v>
      </c>
      <c r="G818" s="255" t="s">
        <v>439</v>
      </c>
      <c r="H818" s="258">
        <v>29937.24</v>
      </c>
      <c r="I818" s="258"/>
      <c r="J818" s="258">
        <v>29937.24</v>
      </c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W818" s="279"/>
    </row>
    <row r="819" spans="2:23">
      <c r="B819" s="254" t="s">
        <v>1700</v>
      </c>
      <c r="C819" s="255" t="s">
        <v>1373</v>
      </c>
      <c r="F819" s="257">
        <v>2111001</v>
      </c>
      <c r="G819" s="255" t="s">
        <v>439</v>
      </c>
      <c r="H819" s="258">
        <v>740786.2</v>
      </c>
      <c r="I819" s="258"/>
      <c r="J819" s="258">
        <v>740786.2</v>
      </c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W819" s="279"/>
    </row>
    <row r="820" spans="2:23">
      <c r="B820" s="254" t="s">
        <v>1700</v>
      </c>
      <c r="C820" s="255" t="s">
        <v>1376</v>
      </c>
      <c r="F820" s="257">
        <v>2111001</v>
      </c>
      <c r="G820" s="255" t="s">
        <v>439</v>
      </c>
      <c r="H820" s="258">
        <v>88959.65</v>
      </c>
      <c r="I820" s="258"/>
      <c r="J820" s="258">
        <v>88959.65</v>
      </c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W820" s="279"/>
    </row>
    <row r="821" spans="2:23">
      <c r="B821" s="254">
        <v>45930</v>
      </c>
      <c r="C821" s="255" t="s">
        <v>1377</v>
      </c>
      <c r="F821" s="257">
        <v>2111001</v>
      </c>
      <c r="G821" s="255" t="s">
        <v>439</v>
      </c>
      <c r="H821" s="258">
        <v>95890.41</v>
      </c>
      <c r="I821" s="258"/>
      <c r="J821" s="258">
        <v>95890.41</v>
      </c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W821" s="279"/>
    </row>
    <row r="822" spans="2:23">
      <c r="B822" s="254">
        <v>45930</v>
      </c>
      <c r="C822" s="255" t="s">
        <v>1378</v>
      </c>
      <c r="F822" s="257">
        <v>2111001</v>
      </c>
      <c r="G822" s="255" t="s">
        <v>439</v>
      </c>
      <c r="H822" s="258">
        <v>63246.29</v>
      </c>
      <c r="I822" s="258"/>
      <c r="J822" s="258">
        <v>63246.29</v>
      </c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W822" s="279"/>
    </row>
    <row r="823" spans="2:23">
      <c r="B823" s="254">
        <v>45930</v>
      </c>
      <c r="C823" s="255" t="s">
        <v>1375</v>
      </c>
      <c r="F823" s="257">
        <v>2111001</v>
      </c>
      <c r="G823" s="255" t="s">
        <v>439</v>
      </c>
      <c r="H823" s="258">
        <v>29937.24</v>
      </c>
      <c r="I823" s="258"/>
      <c r="J823" s="258">
        <v>29937.24</v>
      </c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W823" s="279"/>
    </row>
    <row r="824" spans="2:23">
      <c r="B824" s="254">
        <v>45930</v>
      </c>
      <c r="C824" s="255" t="s">
        <v>1376</v>
      </c>
      <c r="F824" s="257">
        <v>2111001</v>
      </c>
      <c r="G824" s="255" t="s">
        <v>439</v>
      </c>
      <c r="H824" s="258">
        <v>88959.65</v>
      </c>
      <c r="I824" s="258"/>
      <c r="J824" s="258">
        <v>88959.65</v>
      </c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W824" s="279"/>
    </row>
    <row r="825" spans="2:23">
      <c r="B825" s="254">
        <v>45930</v>
      </c>
      <c r="C825" s="255" t="s">
        <v>1373</v>
      </c>
      <c r="F825" s="257">
        <v>2111001</v>
      </c>
      <c r="G825" s="255" t="s">
        <v>439</v>
      </c>
      <c r="H825" s="258">
        <v>739894.56</v>
      </c>
      <c r="I825" s="258"/>
      <c r="J825" s="258">
        <v>739894.56</v>
      </c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W825" s="279"/>
    </row>
    <row r="826" spans="2:23">
      <c r="B826" s="254">
        <v>45930</v>
      </c>
      <c r="C826" s="255" t="s">
        <v>1374</v>
      </c>
      <c r="F826" s="257">
        <v>2111001</v>
      </c>
      <c r="G826" s="255" t="s">
        <v>439</v>
      </c>
      <c r="H826" s="258">
        <v>146085.18</v>
      </c>
      <c r="I826" s="258"/>
      <c r="J826" s="258">
        <v>146085.18</v>
      </c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W826" s="279"/>
    </row>
    <row r="827" spans="2:23">
      <c r="B827" s="254">
        <v>45901</v>
      </c>
      <c r="C827" s="255" t="s">
        <v>1073</v>
      </c>
      <c r="D827" s="256" t="s">
        <v>1883</v>
      </c>
      <c r="E827" s="256">
        <v>1928</v>
      </c>
      <c r="F827" s="257">
        <v>2821009</v>
      </c>
      <c r="G827" s="255" t="s">
        <v>160</v>
      </c>
      <c r="H827" s="258">
        <v>22000</v>
      </c>
      <c r="I827" s="258"/>
      <c r="J827" s="258"/>
      <c r="K827" s="258"/>
      <c r="L827" s="258"/>
      <c r="M827" s="258"/>
      <c r="N827" s="258"/>
      <c r="O827" s="258"/>
      <c r="P827" s="258"/>
      <c r="Q827" s="258">
        <v>22000</v>
      </c>
      <c r="R827" s="258"/>
      <c r="S827" s="258"/>
      <c r="T827" s="258"/>
      <c r="W827" s="279"/>
    </row>
    <row r="828" spans="2:23">
      <c r="B828" s="254">
        <v>45905</v>
      </c>
      <c r="C828" s="255" t="s">
        <v>1884</v>
      </c>
      <c r="D828" s="256" t="s">
        <v>1885</v>
      </c>
      <c r="E828" s="256">
        <v>1929</v>
      </c>
      <c r="F828" s="257">
        <v>2210205</v>
      </c>
      <c r="G828" s="255" t="s">
        <v>200</v>
      </c>
      <c r="H828" s="258">
        <v>130400</v>
      </c>
      <c r="I828" s="258"/>
      <c r="J828" s="258"/>
      <c r="K828" s="258"/>
      <c r="L828" s="258"/>
      <c r="M828" s="258"/>
      <c r="N828" s="258"/>
      <c r="O828" s="258"/>
      <c r="P828" s="258"/>
      <c r="Q828" s="258">
        <v>130400</v>
      </c>
      <c r="R828" s="258"/>
      <c r="S828" s="258"/>
      <c r="T828" s="258"/>
      <c r="W828" s="279"/>
    </row>
    <row r="829" spans="2:23">
      <c r="B829" s="254">
        <v>45905</v>
      </c>
      <c r="C829" s="255" t="s">
        <v>1112</v>
      </c>
      <c r="D829" s="255" t="s">
        <v>1886</v>
      </c>
      <c r="E829" s="256">
        <v>1930</v>
      </c>
      <c r="F829" s="257">
        <v>2210205</v>
      </c>
      <c r="G829" s="255" t="s">
        <v>200</v>
      </c>
      <c r="H829" s="258">
        <v>31450</v>
      </c>
      <c r="I829" s="258"/>
      <c r="J829" s="258"/>
      <c r="K829" s="258"/>
      <c r="L829" s="258"/>
      <c r="M829" s="258"/>
      <c r="N829" s="258"/>
      <c r="O829" s="258"/>
      <c r="P829" s="258"/>
      <c r="Q829" s="258">
        <v>31450</v>
      </c>
      <c r="R829" s="258"/>
      <c r="S829" s="258"/>
      <c r="T829" s="258"/>
      <c r="W829" s="279"/>
    </row>
    <row r="830" spans="2:23">
      <c r="B830" s="254">
        <v>45905</v>
      </c>
      <c r="C830" s="255" t="s">
        <v>1068</v>
      </c>
      <c r="D830" s="256" t="s">
        <v>1886</v>
      </c>
      <c r="E830" s="256">
        <v>1931</v>
      </c>
      <c r="F830" s="257">
        <v>2210205</v>
      </c>
      <c r="G830" s="255" t="s">
        <v>200</v>
      </c>
      <c r="H830" s="258">
        <v>2550</v>
      </c>
      <c r="I830" s="258"/>
      <c r="J830" s="258"/>
      <c r="K830" s="258"/>
      <c r="L830" s="258"/>
      <c r="M830" s="258"/>
      <c r="N830" s="258"/>
      <c r="O830" s="258"/>
      <c r="P830" s="258"/>
      <c r="Q830" s="258">
        <v>2550</v>
      </c>
      <c r="R830" s="258"/>
      <c r="S830" s="258"/>
      <c r="T830" s="258"/>
      <c r="W830" s="279"/>
    </row>
    <row r="831" spans="2:23">
      <c r="B831" s="254">
        <v>45909</v>
      </c>
      <c r="C831" s="255" t="s">
        <v>1073</v>
      </c>
      <c r="D831" s="256" t="s">
        <v>1887</v>
      </c>
      <c r="E831" s="256">
        <v>1932</v>
      </c>
      <c r="F831" s="257">
        <v>2210709</v>
      </c>
      <c r="G831" s="255" t="s">
        <v>1099</v>
      </c>
      <c r="H831" s="258">
        <v>22340</v>
      </c>
      <c r="I831" s="258"/>
      <c r="J831" s="258"/>
      <c r="K831" s="258"/>
      <c r="L831" s="258"/>
      <c r="M831" s="258"/>
      <c r="N831" s="258"/>
      <c r="O831" s="258"/>
      <c r="P831" s="258"/>
      <c r="Q831" s="258">
        <v>22340</v>
      </c>
      <c r="R831" s="258"/>
      <c r="S831" s="258"/>
      <c r="T831" s="258"/>
      <c r="W831" s="279"/>
    </row>
    <row r="832" spans="2:23">
      <c r="B832" s="254">
        <v>45909</v>
      </c>
      <c r="C832" s="255" t="s">
        <v>1888</v>
      </c>
      <c r="D832" s="256" t="s">
        <v>1889</v>
      </c>
      <c r="E832" s="256">
        <v>1933</v>
      </c>
      <c r="F832" s="257">
        <v>2821009</v>
      </c>
      <c r="G832" s="255" t="s">
        <v>160</v>
      </c>
      <c r="H832" s="258">
        <v>9000</v>
      </c>
      <c r="I832" s="258"/>
      <c r="J832" s="258"/>
      <c r="K832" s="258"/>
      <c r="L832" s="258"/>
      <c r="M832" s="258"/>
      <c r="N832" s="258"/>
      <c r="O832" s="258"/>
      <c r="P832" s="258"/>
      <c r="Q832" s="258">
        <v>9000</v>
      </c>
      <c r="R832" s="258"/>
      <c r="S832" s="258"/>
      <c r="T832" s="258"/>
      <c r="W832" s="279"/>
    </row>
    <row r="833" spans="2:23">
      <c r="B833" s="254">
        <v>45910</v>
      </c>
      <c r="C833" s="255" t="s">
        <v>1890</v>
      </c>
      <c r="D833" s="256" t="s">
        <v>1891</v>
      </c>
      <c r="E833" s="256">
        <v>1934</v>
      </c>
      <c r="F833" s="257">
        <v>2821009</v>
      </c>
      <c r="G833" s="255" t="s">
        <v>160</v>
      </c>
      <c r="H833" s="258">
        <v>20000</v>
      </c>
      <c r="I833" s="258"/>
      <c r="J833" s="258"/>
      <c r="K833" s="258"/>
      <c r="L833" s="258"/>
      <c r="M833" s="258"/>
      <c r="N833" s="258"/>
      <c r="O833" s="258"/>
      <c r="P833" s="258"/>
      <c r="Q833" s="258">
        <v>20000</v>
      </c>
      <c r="R833" s="258"/>
      <c r="S833" s="258"/>
      <c r="T833" s="258"/>
      <c r="W833" s="279"/>
    </row>
    <row r="834" spans="2:23">
      <c r="B834" s="254">
        <v>45910</v>
      </c>
      <c r="C834" s="255" t="s">
        <v>1884</v>
      </c>
      <c r="D834" s="256" t="s">
        <v>1892</v>
      </c>
      <c r="E834" s="256">
        <v>1935</v>
      </c>
      <c r="F834" s="257">
        <v>2210205</v>
      </c>
      <c r="G834" s="255" t="s">
        <v>200</v>
      </c>
      <c r="H834" s="258">
        <v>23125</v>
      </c>
      <c r="I834" s="258"/>
      <c r="J834" s="258"/>
      <c r="K834" s="258"/>
      <c r="L834" s="258"/>
      <c r="M834" s="258"/>
      <c r="N834" s="258"/>
      <c r="O834" s="258"/>
      <c r="P834" s="258"/>
      <c r="Q834" s="258">
        <v>23125</v>
      </c>
      <c r="R834" s="258"/>
      <c r="S834" s="258"/>
      <c r="T834" s="258"/>
      <c r="W834" s="279"/>
    </row>
    <row r="835" spans="2:23">
      <c r="B835" s="254">
        <v>45910</v>
      </c>
      <c r="C835" s="255" t="s">
        <v>1068</v>
      </c>
      <c r="D835" s="256" t="s">
        <v>1892</v>
      </c>
      <c r="E835" s="256">
        <v>1936</v>
      </c>
      <c r="F835" s="257">
        <v>2210105</v>
      </c>
      <c r="G835" s="255" t="s">
        <v>200</v>
      </c>
      <c r="H835" s="258">
        <v>1675</v>
      </c>
      <c r="I835" s="258"/>
      <c r="J835" s="258"/>
      <c r="K835" s="258"/>
      <c r="L835" s="258"/>
      <c r="M835" s="258"/>
      <c r="N835" s="258"/>
      <c r="O835" s="258"/>
      <c r="P835" s="258"/>
      <c r="Q835" s="258">
        <v>1675</v>
      </c>
      <c r="R835" s="258"/>
      <c r="S835" s="258"/>
      <c r="T835" s="258"/>
      <c r="W835" s="279"/>
    </row>
    <row r="836" spans="2:23">
      <c r="B836" s="254">
        <v>45905</v>
      </c>
      <c r="C836" s="255" t="s">
        <v>1073</v>
      </c>
      <c r="D836" s="256" t="s">
        <v>1893</v>
      </c>
      <c r="E836" s="256">
        <v>1937</v>
      </c>
      <c r="F836" s="257">
        <v>2210601</v>
      </c>
      <c r="G836" s="255" t="s">
        <v>969</v>
      </c>
      <c r="H836" s="258">
        <v>152000</v>
      </c>
      <c r="I836" s="258"/>
      <c r="J836" s="258"/>
      <c r="K836" s="258"/>
      <c r="L836" s="258"/>
      <c r="M836" s="258"/>
      <c r="N836" s="258"/>
      <c r="O836" s="258"/>
      <c r="P836" s="258"/>
      <c r="Q836" s="258">
        <v>152000</v>
      </c>
      <c r="R836" s="258"/>
      <c r="S836" s="258"/>
      <c r="T836" s="258"/>
      <c r="W836" s="279"/>
    </row>
    <row r="837" spans="2:23">
      <c r="B837" s="254">
        <v>45905</v>
      </c>
      <c r="C837" s="255" t="s">
        <v>1068</v>
      </c>
      <c r="D837" s="256" t="s">
        <v>1893</v>
      </c>
      <c r="E837" s="256" t="s">
        <v>1894</v>
      </c>
      <c r="F837" s="257">
        <v>2210601</v>
      </c>
      <c r="G837" s="255" t="s">
        <v>969</v>
      </c>
      <c r="H837" s="258">
        <v>8000</v>
      </c>
      <c r="I837" s="258"/>
      <c r="J837" s="258"/>
      <c r="K837" s="258"/>
      <c r="L837" s="258"/>
      <c r="M837" s="258"/>
      <c r="N837" s="258"/>
      <c r="O837" s="258"/>
      <c r="P837" s="258"/>
      <c r="Q837" s="258">
        <v>8000</v>
      </c>
      <c r="R837" s="258"/>
      <c r="S837" s="258"/>
      <c r="T837" s="258"/>
      <c r="W837" s="279"/>
    </row>
    <row r="838" spans="2:23">
      <c r="B838" s="254">
        <v>45905</v>
      </c>
      <c r="C838" s="255" t="s">
        <v>1073</v>
      </c>
      <c r="D838" s="256" t="s">
        <v>1895</v>
      </c>
      <c r="E838" s="256">
        <v>1940</v>
      </c>
      <c r="F838" s="257">
        <v>2210709</v>
      </c>
      <c r="G838" s="255" t="s">
        <v>1099</v>
      </c>
      <c r="H838" s="258">
        <v>45000</v>
      </c>
      <c r="I838" s="258"/>
      <c r="J838" s="258"/>
      <c r="K838" s="258"/>
      <c r="L838" s="258"/>
      <c r="M838" s="258"/>
      <c r="N838" s="258"/>
      <c r="O838" s="258"/>
      <c r="P838" s="258"/>
      <c r="Q838" s="258">
        <v>45000</v>
      </c>
      <c r="R838" s="258"/>
      <c r="S838" s="258"/>
      <c r="T838" s="258"/>
      <c r="W838" s="279"/>
    </row>
    <row r="839" spans="2:23">
      <c r="B839" s="254">
        <v>45905</v>
      </c>
      <c r="C839" s="255" t="s">
        <v>1112</v>
      </c>
      <c r="D839" s="256" t="s">
        <v>1896</v>
      </c>
      <c r="E839" s="256">
        <v>1941</v>
      </c>
      <c r="F839" s="257">
        <v>2210205</v>
      </c>
      <c r="G839" s="255" t="s">
        <v>200</v>
      </c>
      <c r="H839" s="258">
        <v>23750</v>
      </c>
      <c r="I839" s="258"/>
      <c r="J839" s="258"/>
      <c r="K839" s="258"/>
      <c r="L839" s="258"/>
      <c r="M839" s="258"/>
      <c r="N839" s="258"/>
      <c r="O839" s="258"/>
      <c r="P839" s="258"/>
      <c r="Q839" s="258">
        <v>23750</v>
      </c>
      <c r="R839" s="258"/>
      <c r="S839" s="258"/>
      <c r="T839" s="258"/>
      <c r="W839" s="279"/>
    </row>
    <row r="840" spans="2:23">
      <c r="B840" s="254">
        <v>45905</v>
      </c>
      <c r="C840" s="255" t="s">
        <v>1068</v>
      </c>
      <c r="D840" s="256" t="s">
        <v>1896</v>
      </c>
      <c r="E840" s="256">
        <v>1942</v>
      </c>
      <c r="F840" s="257">
        <v>2210205</v>
      </c>
      <c r="G840" s="255" t="s">
        <v>200</v>
      </c>
      <c r="H840" s="258">
        <v>1250</v>
      </c>
      <c r="I840" s="258"/>
      <c r="J840" s="258"/>
      <c r="K840" s="258"/>
      <c r="L840" s="258"/>
      <c r="M840" s="258"/>
      <c r="N840" s="258"/>
      <c r="O840" s="258"/>
      <c r="P840" s="258"/>
      <c r="Q840" s="258">
        <v>1250</v>
      </c>
      <c r="R840" s="258"/>
      <c r="S840" s="258"/>
      <c r="T840" s="258"/>
      <c r="W840" s="279"/>
    </row>
    <row r="841" spans="2:23">
      <c r="B841" s="254">
        <v>45905</v>
      </c>
      <c r="C841" s="255" t="s">
        <v>1884</v>
      </c>
      <c r="D841" s="256" t="s">
        <v>1897</v>
      </c>
      <c r="E841" s="256">
        <v>1943</v>
      </c>
      <c r="F841" s="257">
        <v>2210205</v>
      </c>
      <c r="G841" s="255" t="s">
        <v>200</v>
      </c>
      <c r="H841" s="258">
        <v>39900</v>
      </c>
      <c r="I841" s="258"/>
      <c r="J841" s="258"/>
      <c r="K841" s="258"/>
      <c r="L841" s="258"/>
      <c r="M841" s="258"/>
      <c r="N841" s="258"/>
      <c r="O841" s="258"/>
      <c r="P841" s="258"/>
      <c r="Q841" s="258">
        <v>39900</v>
      </c>
      <c r="R841" s="258"/>
      <c r="S841" s="258"/>
      <c r="T841" s="258"/>
      <c r="W841" s="279"/>
    </row>
    <row r="842" spans="2:23">
      <c r="B842" s="254">
        <v>45905</v>
      </c>
      <c r="C842" s="255" t="s">
        <v>1068</v>
      </c>
      <c r="D842" s="256" t="s">
        <v>1897</v>
      </c>
      <c r="E842" s="256">
        <v>1944</v>
      </c>
      <c r="F842" s="257">
        <v>2210205</v>
      </c>
      <c r="G842" s="255" t="s">
        <v>200</v>
      </c>
      <c r="H842" s="258">
        <v>2100</v>
      </c>
      <c r="I842" s="258"/>
      <c r="J842" s="258"/>
      <c r="K842" s="258"/>
      <c r="L842" s="258"/>
      <c r="M842" s="258"/>
      <c r="N842" s="258"/>
      <c r="O842" s="258"/>
      <c r="P842" s="258"/>
      <c r="Q842" s="258">
        <v>2100</v>
      </c>
      <c r="R842" s="258"/>
      <c r="S842" s="258"/>
      <c r="T842" s="258"/>
      <c r="W842" s="279"/>
    </row>
    <row r="843" spans="2:23">
      <c r="B843" s="254">
        <v>45926</v>
      </c>
      <c r="C843" s="255" t="s">
        <v>1073</v>
      </c>
      <c r="D843" s="256" t="s">
        <v>1898</v>
      </c>
      <c r="E843" s="256">
        <v>1945</v>
      </c>
      <c r="F843" s="257">
        <v>2210709</v>
      </c>
      <c r="G843" s="255" t="s">
        <v>1099</v>
      </c>
      <c r="H843" s="258">
        <v>50000</v>
      </c>
      <c r="I843" s="258"/>
      <c r="J843" s="258"/>
      <c r="K843" s="258"/>
      <c r="L843" s="258"/>
      <c r="M843" s="258"/>
      <c r="N843" s="258"/>
      <c r="O843" s="258"/>
      <c r="P843" s="258"/>
      <c r="Q843" s="258">
        <v>50000</v>
      </c>
      <c r="R843" s="258"/>
      <c r="S843" s="258"/>
      <c r="T843" s="258"/>
      <c r="W843" s="279"/>
    </row>
    <row r="844" spans="2:23">
      <c r="B844" s="254">
        <v>45930</v>
      </c>
      <c r="C844" s="255" t="s">
        <v>1432</v>
      </c>
      <c r="F844" s="257">
        <v>2211101</v>
      </c>
      <c r="G844" s="255" t="s">
        <v>988</v>
      </c>
      <c r="H844" s="258">
        <v>302</v>
      </c>
      <c r="I844" s="258"/>
      <c r="J844" s="258"/>
      <c r="K844" s="258"/>
      <c r="L844" s="258"/>
      <c r="M844" s="258"/>
      <c r="N844" s="258"/>
      <c r="O844" s="258"/>
      <c r="P844" s="258"/>
      <c r="Q844" s="258">
        <v>302</v>
      </c>
      <c r="R844" s="258"/>
      <c r="S844" s="258"/>
      <c r="T844" s="258"/>
      <c r="W844" s="279"/>
    </row>
    <row r="845" spans="2:23">
      <c r="B845" s="254">
        <v>45930</v>
      </c>
      <c r="C845" s="255" t="s">
        <v>1432</v>
      </c>
      <c r="F845" s="257">
        <v>2211101</v>
      </c>
      <c r="G845" s="255" t="s">
        <v>988</v>
      </c>
      <c r="H845" s="258">
        <v>292</v>
      </c>
      <c r="I845" s="258"/>
      <c r="J845" s="258"/>
      <c r="K845" s="258"/>
      <c r="L845" s="258"/>
      <c r="M845" s="258"/>
      <c r="N845" s="258"/>
      <c r="O845" s="258"/>
      <c r="P845" s="258"/>
      <c r="Q845" s="258"/>
      <c r="R845" s="258">
        <v>292</v>
      </c>
      <c r="S845" s="258"/>
      <c r="T845" s="258"/>
      <c r="W845" s="279"/>
    </row>
    <row r="846" spans="2:23">
      <c r="B846" s="254">
        <v>45930</v>
      </c>
      <c r="C846" s="255" t="s">
        <v>1432</v>
      </c>
      <c r="F846" s="257">
        <v>2211101</v>
      </c>
      <c r="G846" s="255" t="s">
        <v>988</v>
      </c>
      <c r="H846" s="258">
        <v>30</v>
      </c>
      <c r="I846" s="258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>
        <v>30</v>
      </c>
      <c r="T846" s="258"/>
      <c r="W846" s="279"/>
    </row>
    <row r="847" spans="2:23">
      <c r="B847" s="254">
        <v>45905</v>
      </c>
      <c r="C847" s="255" t="s">
        <v>1073</v>
      </c>
      <c r="D847" s="256" t="s">
        <v>1899</v>
      </c>
      <c r="E847" s="256">
        <v>13390</v>
      </c>
      <c r="F847" s="257">
        <v>2210709</v>
      </c>
      <c r="G847" s="255" t="s">
        <v>1099</v>
      </c>
      <c r="H847" s="258">
        <v>2500</v>
      </c>
      <c r="I847" s="258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V847" s="258">
        <v>2500</v>
      </c>
      <c r="W847" s="279"/>
    </row>
    <row r="848" spans="2:23">
      <c r="B848" s="254">
        <v>45905</v>
      </c>
      <c r="C848" s="255" t="s">
        <v>1073</v>
      </c>
      <c r="D848" s="256" t="s">
        <v>1900</v>
      </c>
      <c r="E848" s="256">
        <v>13390</v>
      </c>
      <c r="F848" s="257">
        <v>2210709</v>
      </c>
      <c r="G848" s="255" t="s">
        <v>1099</v>
      </c>
      <c r="H848" s="258">
        <v>3590</v>
      </c>
      <c r="I848" s="258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V848" s="258">
        <v>3590</v>
      </c>
      <c r="W848" s="279"/>
    </row>
    <row r="849" spans="2:23">
      <c r="B849" s="254">
        <v>45905</v>
      </c>
      <c r="C849" s="255" t="s">
        <v>1901</v>
      </c>
      <c r="D849" s="256" t="s">
        <v>1902</v>
      </c>
      <c r="E849" s="256">
        <v>13390</v>
      </c>
      <c r="F849" s="257">
        <v>2210709</v>
      </c>
      <c r="G849" s="255" t="s">
        <v>1099</v>
      </c>
      <c r="H849" s="258">
        <v>3000</v>
      </c>
      <c r="I849" s="258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V849" s="258">
        <v>3000</v>
      </c>
      <c r="W849" s="279"/>
    </row>
    <row r="850" spans="2:23">
      <c r="B850" s="254">
        <v>45905</v>
      </c>
      <c r="C850" s="255" t="s">
        <v>1087</v>
      </c>
      <c r="D850" s="256" t="s">
        <v>1903</v>
      </c>
      <c r="E850" s="256">
        <v>13390</v>
      </c>
      <c r="F850" s="257">
        <v>2210709</v>
      </c>
      <c r="G850" s="255" t="s">
        <v>1099</v>
      </c>
      <c r="H850" s="258">
        <v>3500</v>
      </c>
      <c r="I850" s="258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V850" s="258">
        <v>3500</v>
      </c>
      <c r="W850" s="279"/>
    </row>
    <row r="851" spans="2:23">
      <c r="B851" s="254">
        <v>45905</v>
      </c>
      <c r="C851" s="255" t="s">
        <v>1579</v>
      </c>
      <c r="D851" s="256" t="s">
        <v>1904</v>
      </c>
      <c r="E851" s="256">
        <v>13390</v>
      </c>
      <c r="F851" s="257">
        <v>2210709</v>
      </c>
      <c r="G851" s="255" t="s">
        <v>1099</v>
      </c>
      <c r="H851" s="258">
        <v>2630</v>
      </c>
      <c r="I851" s="258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V851" s="258">
        <v>2630</v>
      </c>
      <c r="W851" s="279"/>
    </row>
    <row r="852" spans="2:23">
      <c r="B852" s="254">
        <v>45905</v>
      </c>
      <c r="C852" s="255" t="s">
        <v>1466</v>
      </c>
      <c r="D852" s="256" t="s">
        <v>1905</v>
      </c>
      <c r="E852" s="256">
        <v>13390</v>
      </c>
      <c r="F852" s="257">
        <v>2111248</v>
      </c>
      <c r="G852" s="255" t="s">
        <v>936</v>
      </c>
      <c r="H852" s="258">
        <v>2000</v>
      </c>
      <c r="I852" s="258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V852" s="258">
        <v>2000</v>
      </c>
      <c r="W852" s="279"/>
    </row>
    <row r="853" spans="2:23">
      <c r="B853" s="254">
        <v>45905</v>
      </c>
      <c r="C853" s="255" t="s">
        <v>1466</v>
      </c>
      <c r="D853" s="256" t="s">
        <v>1905</v>
      </c>
      <c r="E853" s="256">
        <v>13390</v>
      </c>
      <c r="F853" s="257">
        <v>2210511</v>
      </c>
      <c r="G853" s="255" t="s">
        <v>965</v>
      </c>
      <c r="H853" s="258">
        <v>700</v>
      </c>
      <c r="I853" s="258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V853" s="258">
        <v>700</v>
      </c>
      <c r="W853" s="279"/>
    </row>
    <row r="854" spans="2:23">
      <c r="B854" s="254">
        <v>45905</v>
      </c>
      <c r="C854" s="255" t="s">
        <v>1906</v>
      </c>
      <c r="D854" s="256" t="s">
        <v>1907</v>
      </c>
      <c r="E854" s="256">
        <v>13390</v>
      </c>
      <c r="F854" s="257">
        <v>2210709</v>
      </c>
      <c r="G854" s="255" t="s">
        <v>1099</v>
      </c>
      <c r="H854" s="258">
        <v>5000</v>
      </c>
      <c r="I854" s="258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V854" s="258">
        <v>5000</v>
      </c>
      <c r="W854" s="279"/>
    </row>
    <row r="855" spans="2:23">
      <c r="B855" s="254">
        <v>45905</v>
      </c>
      <c r="C855" s="255" t="s">
        <v>1901</v>
      </c>
      <c r="D855" s="256" t="s">
        <v>1908</v>
      </c>
      <c r="E855" s="256">
        <v>13390</v>
      </c>
      <c r="F855" s="257">
        <v>2210709</v>
      </c>
      <c r="G855" s="255" t="s">
        <v>1099</v>
      </c>
      <c r="H855" s="258">
        <v>3680</v>
      </c>
      <c r="I855" s="258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V855" s="258">
        <v>3680</v>
      </c>
      <c r="W855" s="279"/>
    </row>
    <row r="856" spans="2:23">
      <c r="B856" s="254">
        <v>45905</v>
      </c>
      <c r="C856" s="255" t="s">
        <v>1909</v>
      </c>
      <c r="D856" s="256" t="s">
        <v>1910</v>
      </c>
      <c r="E856" s="256">
        <v>13390</v>
      </c>
      <c r="F856" s="257">
        <v>2210201</v>
      </c>
      <c r="G856" s="255" t="s">
        <v>952</v>
      </c>
      <c r="H856" s="258">
        <v>8050</v>
      </c>
      <c r="I856" s="258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V856" s="258">
        <v>8050</v>
      </c>
      <c r="W856" s="279"/>
    </row>
    <row r="857" spans="2:23">
      <c r="B857" s="254">
        <v>45905</v>
      </c>
      <c r="C857" s="255" t="s">
        <v>1911</v>
      </c>
      <c r="D857" s="256" t="s">
        <v>1912</v>
      </c>
      <c r="E857" s="256">
        <v>13391</v>
      </c>
      <c r="F857" s="257">
        <v>2210205</v>
      </c>
      <c r="G857" s="255" t="s">
        <v>200</v>
      </c>
      <c r="H857" s="258">
        <v>22993.84</v>
      </c>
      <c r="I857" s="258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V857" s="258">
        <v>22993.84</v>
      </c>
      <c r="W857" s="279"/>
    </row>
    <row r="858" spans="2:23">
      <c r="B858" s="254">
        <v>45905</v>
      </c>
      <c r="C858" s="255" t="s">
        <v>1466</v>
      </c>
      <c r="D858" s="256" t="s">
        <v>1913</v>
      </c>
      <c r="E858" s="256">
        <v>13391</v>
      </c>
      <c r="F858" s="257">
        <v>2210709</v>
      </c>
      <c r="G858" s="255" t="s">
        <v>1099</v>
      </c>
      <c r="H858" s="258">
        <v>1710</v>
      </c>
      <c r="I858" s="258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V858" s="258">
        <v>1710</v>
      </c>
      <c r="W858" s="279"/>
    </row>
    <row r="859" spans="2:23">
      <c r="B859" s="254">
        <v>45905</v>
      </c>
      <c r="C859" s="255" t="s">
        <v>1120</v>
      </c>
      <c r="D859" s="256" t="s">
        <v>1914</v>
      </c>
      <c r="E859" s="256">
        <v>13391</v>
      </c>
      <c r="F859" s="257">
        <v>2210511</v>
      </c>
      <c r="G859" s="255" t="s">
        <v>965</v>
      </c>
      <c r="H859" s="258">
        <v>1000</v>
      </c>
      <c r="I859" s="258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V859" s="258">
        <v>1000</v>
      </c>
      <c r="W859" s="279"/>
    </row>
    <row r="860" spans="2:23">
      <c r="B860" s="254">
        <v>45905</v>
      </c>
      <c r="C860" s="255" t="s">
        <v>1231</v>
      </c>
      <c r="D860" s="256" t="s">
        <v>1915</v>
      </c>
      <c r="E860" s="256">
        <v>13391</v>
      </c>
      <c r="F860" s="310">
        <v>2210505</v>
      </c>
      <c r="G860" s="271" t="s">
        <v>142</v>
      </c>
      <c r="H860" s="258">
        <v>17585.74</v>
      </c>
      <c r="I860" s="258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V860" s="258">
        <v>17585.74</v>
      </c>
      <c r="W860" s="279"/>
    </row>
    <row r="861" spans="2:23">
      <c r="B861" s="254">
        <v>45905</v>
      </c>
      <c r="C861" s="255" t="s">
        <v>1231</v>
      </c>
      <c r="D861" s="256" t="s">
        <v>1916</v>
      </c>
      <c r="E861" s="256">
        <v>13393</v>
      </c>
      <c r="F861" s="257">
        <v>2210517</v>
      </c>
      <c r="G861" s="255" t="s">
        <v>966</v>
      </c>
      <c r="H861" s="258">
        <v>2000</v>
      </c>
      <c r="I861" s="258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V861" s="258">
        <v>2000</v>
      </c>
      <c r="W861" s="279"/>
    </row>
    <row r="862" spans="2:23">
      <c r="B862" s="254">
        <v>45905</v>
      </c>
      <c r="C862" s="255" t="s">
        <v>1087</v>
      </c>
      <c r="D862" s="256" t="s">
        <v>1917</v>
      </c>
      <c r="E862" s="256">
        <v>13393</v>
      </c>
      <c r="F862" s="257">
        <v>2210511</v>
      </c>
      <c r="G862" s="255" t="s">
        <v>965</v>
      </c>
      <c r="H862" s="258">
        <v>1000</v>
      </c>
      <c r="I862" s="258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V862" s="258">
        <v>1000</v>
      </c>
      <c r="W862" s="279"/>
    </row>
    <row r="863" spans="2:23">
      <c r="B863" s="254">
        <v>45905</v>
      </c>
      <c r="C863" s="255" t="s">
        <v>1901</v>
      </c>
      <c r="D863" s="256" t="s">
        <v>1918</v>
      </c>
      <c r="E863" s="256">
        <v>13394</v>
      </c>
      <c r="F863" s="257">
        <v>2210709</v>
      </c>
      <c r="G863" s="255" t="s">
        <v>1099</v>
      </c>
      <c r="H863" s="258">
        <v>8542.75</v>
      </c>
      <c r="I863" s="258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V863" s="258">
        <v>8542.75</v>
      </c>
      <c r="W863" s="279"/>
    </row>
    <row r="864" spans="2:23">
      <c r="B864" s="254">
        <v>45905</v>
      </c>
      <c r="C864" s="255" t="s">
        <v>1068</v>
      </c>
      <c r="D864" s="256" t="s">
        <v>1918</v>
      </c>
      <c r="E864" s="256">
        <v>13445</v>
      </c>
      <c r="F864" s="257">
        <v>2210709</v>
      </c>
      <c r="G864" s="255" t="s">
        <v>1099</v>
      </c>
      <c r="H864" s="258">
        <v>772.25</v>
      </c>
      <c r="I864" s="258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V864" s="258">
        <v>772.25</v>
      </c>
      <c r="W864" s="279"/>
    </row>
    <row r="865" spans="2:23">
      <c r="B865" s="254">
        <v>45905</v>
      </c>
      <c r="C865" s="255" t="s">
        <v>1247</v>
      </c>
      <c r="D865" s="256" t="s">
        <v>1919</v>
      </c>
      <c r="E865" s="256">
        <v>13395</v>
      </c>
      <c r="F865" s="310">
        <v>2210601</v>
      </c>
      <c r="G865" s="271" t="s">
        <v>969</v>
      </c>
      <c r="H865" s="274">
        <v>16000</v>
      </c>
      <c r="I865" s="258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V865" s="258">
        <v>16000</v>
      </c>
      <c r="W865" s="279"/>
    </row>
    <row r="866" spans="2:23">
      <c r="B866" s="254">
        <v>45905</v>
      </c>
      <c r="C866" s="255" t="s">
        <v>1911</v>
      </c>
      <c r="D866" s="256" t="s">
        <v>1920</v>
      </c>
      <c r="E866" s="256">
        <v>13395</v>
      </c>
      <c r="F866" s="257">
        <v>2210205</v>
      </c>
      <c r="G866" s="255" t="s">
        <v>200</v>
      </c>
      <c r="H866" s="258">
        <v>6438.55</v>
      </c>
      <c r="I866" s="258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V866" s="258">
        <v>6438.55</v>
      </c>
      <c r="W866" s="279"/>
    </row>
    <row r="867" spans="2:23">
      <c r="B867" s="254">
        <v>45905</v>
      </c>
      <c r="C867" s="255" t="s">
        <v>1512</v>
      </c>
      <c r="D867" s="256" t="s">
        <v>1921</v>
      </c>
      <c r="E867" s="256">
        <v>13396</v>
      </c>
      <c r="F867" s="257">
        <v>2210502</v>
      </c>
      <c r="G867" s="255" t="s">
        <v>963</v>
      </c>
      <c r="H867" s="258">
        <v>832.5</v>
      </c>
      <c r="I867" s="258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V867" s="258">
        <v>832.5</v>
      </c>
      <c r="W867" s="279"/>
    </row>
    <row r="868" spans="2:23">
      <c r="B868" s="254">
        <v>45905</v>
      </c>
      <c r="C868" s="255" t="s">
        <v>1068</v>
      </c>
      <c r="D868" s="256" t="s">
        <v>1921</v>
      </c>
      <c r="E868" s="256">
        <v>13398</v>
      </c>
      <c r="F868" s="257">
        <v>2210502</v>
      </c>
      <c r="G868" s="255" t="s">
        <v>963</v>
      </c>
      <c r="H868" s="258">
        <v>67.5</v>
      </c>
      <c r="I868" s="258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V868" s="258">
        <v>67.5</v>
      </c>
      <c r="W868" s="279"/>
    </row>
    <row r="869" spans="2:23">
      <c r="B869" s="254">
        <v>45905</v>
      </c>
      <c r="C869" s="255" t="s">
        <v>1512</v>
      </c>
      <c r="D869" s="256" t="s">
        <v>1922</v>
      </c>
      <c r="E869" s="256">
        <v>13396</v>
      </c>
      <c r="F869" s="257">
        <v>2210502</v>
      </c>
      <c r="G869" s="255" t="s">
        <v>963</v>
      </c>
      <c r="H869" s="258">
        <v>832.5</v>
      </c>
      <c r="I869" s="258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V869" s="258">
        <v>832.5</v>
      </c>
      <c r="W869" s="279"/>
    </row>
    <row r="870" spans="2:23">
      <c r="B870" s="254">
        <v>45905</v>
      </c>
      <c r="C870" s="255" t="s">
        <v>1068</v>
      </c>
      <c r="D870" s="256" t="s">
        <v>1922</v>
      </c>
      <c r="E870" s="256">
        <v>13397</v>
      </c>
      <c r="F870" s="257">
        <v>2210502</v>
      </c>
      <c r="G870" s="255" t="s">
        <v>963</v>
      </c>
      <c r="H870" s="258">
        <v>67.5</v>
      </c>
      <c r="I870" s="258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V870" s="258">
        <v>67.5</v>
      </c>
      <c r="W870" s="279"/>
    </row>
    <row r="871" spans="2:23">
      <c r="B871" s="254">
        <v>45905</v>
      </c>
      <c r="C871" s="255" t="s">
        <v>1923</v>
      </c>
      <c r="D871" s="256" t="s">
        <v>1924</v>
      </c>
      <c r="E871" s="256">
        <v>13399</v>
      </c>
      <c r="F871" s="310">
        <v>2210102</v>
      </c>
      <c r="G871" s="271" t="s">
        <v>943</v>
      </c>
      <c r="H871" s="274">
        <v>600</v>
      </c>
      <c r="I871" s="258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V871" s="258">
        <v>600</v>
      </c>
      <c r="W871" s="279"/>
    </row>
    <row r="872" spans="2:23">
      <c r="B872" s="254">
        <v>45905</v>
      </c>
      <c r="C872" s="255" t="s">
        <v>1120</v>
      </c>
      <c r="D872" s="256" t="s">
        <v>1925</v>
      </c>
      <c r="E872" s="256">
        <v>13399</v>
      </c>
      <c r="F872" s="257">
        <v>2210505</v>
      </c>
      <c r="G872" s="255" t="s">
        <v>142</v>
      </c>
      <c r="H872" s="258">
        <v>1000</v>
      </c>
      <c r="I872" s="258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V872" s="258">
        <v>1000</v>
      </c>
      <c r="W872" s="279"/>
    </row>
    <row r="873" spans="2:23">
      <c r="B873" s="254">
        <v>45905</v>
      </c>
      <c r="C873" s="255" t="s">
        <v>1120</v>
      </c>
      <c r="D873" s="256" t="s">
        <v>1926</v>
      </c>
      <c r="E873" s="256">
        <v>13399</v>
      </c>
      <c r="F873" s="257">
        <v>2210511</v>
      </c>
      <c r="G873" s="255" t="s">
        <v>965</v>
      </c>
      <c r="H873" s="258">
        <v>1000</v>
      </c>
      <c r="I873" s="258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V873" s="258">
        <v>1000</v>
      </c>
      <c r="W873" s="279"/>
    </row>
    <row r="874" spans="2:23">
      <c r="B874" s="254">
        <v>45905</v>
      </c>
      <c r="C874" s="255" t="s">
        <v>1087</v>
      </c>
      <c r="D874" s="256" t="s">
        <v>1927</v>
      </c>
      <c r="E874" s="256">
        <v>13399</v>
      </c>
      <c r="F874" s="257">
        <v>2210511</v>
      </c>
      <c r="G874" s="255" t="s">
        <v>965</v>
      </c>
      <c r="H874" s="258">
        <v>250</v>
      </c>
      <c r="I874" s="258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V874" s="258">
        <v>250</v>
      </c>
      <c r="W874" s="279"/>
    </row>
    <row r="875" spans="2:23">
      <c r="B875" s="254">
        <v>45905</v>
      </c>
      <c r="C875" s="255" t="s">
        <v>1449</v>
      </c>
      <c r="D875" s="256" t="s">
        <v>1928</v>
      </c>
      <c r="E875" s="256">
        <v>13400</v>
      </c>
      <c r="F875" s="257">
        <v>2210709</v>
      </c>
      <c r="G875" s="255" t="s">
        <v>1099</v>
      </c>
      <c r="H875" s="258">
        <v>15000</v>
      </c>
      <c r="I875" s="258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V875" s="258">
        <v>15000</v>
      </c>
      <c r="W875" s="279"/>
    </row>
    <row r="876" spans="2:23">
      <c r="B876" s="254">
        <v>45905</v>
      </c>
      <c r="C876" s="255" t="s">
        <v>1901</v>
      </c>
      <c r="D876" s="256" t="s">
        <v>1929</v>
      </c>
      <c r="E876" s="256">
        <v>13401</v>
      </c>
      <c r="F876" s="257">
        <v>2210709</v>
      </c>
      <c r="G876" s="255" t="s">
        <v>1099</v>
      </c>
      <c r="H876" s="258">
        <v>5900.78</v>
      </c>
      <c r="I876" s="258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V876" s="258">
        <v>5900.78</v>
      </c>
      <c r="W876" s="279"/>
    </row>
    <row r="877" spans="2:23">
      <c r="B877" s="254">
        <v>45905</v>
      </c>
      <c r="C877" s="255" t="s">
        <v>1068</v>
      </c>
      <c r="D877" s="256" t="s">
        <v>1929</v>
      </c>
      <c r="E877" s="256">
        <v>13402</v>
      </c>
      <c r="F877" s="257">
        <v>2210709</v>
      </c>
      <c r="G877" s="255" t="s">
        <v>1099</v>
      </c>
      <c r="H877" s="258">
        <v>333.22</v>
      </c>
      <c r="I877" s="258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V877" s="258">
        <v>333.22</v>
      </c>
      <c r="W877" s="279"/>
    </row>
    <row r="878" spans="2:23">
      <c r="B878" s="254">
        <v>45905</v>
      </c>
      <c r="C878" s="255" t="s">
        <v>1120</v>
      </c>
      <c r="D878" s="256" t="s">
        <v>1930</v>
      </c>
      <c r="E878" s="256">
        <v>13403</v>
      </c>
      <c r="F878" s="257">
        <v>2210511</v>
      </c>
      <c r="G878" s="255" t="s">
        <v>965</v>
      </c>
      <c r="H878" s="258">
        <v>1000</v>
      </c>
      <c r="I878" s="258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V878" s="258">
        <v>1000</v>
      </c>
      <c r="W878" s="279"/>
    </row>
    <row r="879" spans="2:23">
      <c r="B879" s="254">
        <v>45905</v>
      </c>
      <c r="C879" s="255" t="s">
        <v>1231</v>
      </c>
      <c r="D879" s="256" t="s">
        <v>1931</v>
      </c>
      <c r="E879" s="256">
        <v>13403</v>
      </c>
      <c r="F879" s="257">
        <v>2210505</v>
      </c>
      <c r="G879" s="255" t="s">
        <v>142</v>
      </c>
      <c r="H879" s="258">
        <v>1000</v>
      </c>
      <c r="I879" s="258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V879" s="258">
        <v>1000</v>
      </c>
      <c r="W879" s="279"/>
    </row>
    <row r="880" spans="2:23">
      <c r="B880" s="254">
        <v>45905</v>
      </c>
      <c r="C880" s="255" t="s">
        <v>1574</v>
      </c>
      <c r="D880" s="256" t="s">
        <v>1932</v>
      </c>
      <c r="E880" s="256">
        <v>13404</v>
      </c>
      <c r="F880" s="257">
        <v>2210709</v>
      </c>
      <c r="G880" s="255" t="s">
        <v>1099</v>
      </c>
      <c r="H880" s="258">
        <v>2330</v>
      </c>
      <c r="I880" s="258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V880" s="258">
        <v>2330</v>
      </c>
      <c r="W880" s="279"/>
    </row>
    <row r="881" spans="2:23">
      <c r="B881" s="254">
        <v>45905</v>
      </c>
      <c r="C881" s="255" t="s">
        <v>1449</v>
      </c>
      <c r="D881" s="256" t="s">
        <v>1933</v>
      </c>
      <c r="E881" s="256">
        <v>13405</v>
      </c>
      <c r="F881" s="269">
        <v>2210203</v>
      </c>
      <c r="G881" s="270" t="s">
        <v>953</v>
      </c>
      <c r="H881" s="258">
        <v>6857.7</v>
      </c>
      <c r="I881" s="258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V881" s="258">
        <v>6857.7</v>
      </c>
      <c r="W881" s="279"/>
    </row>
    <row r="882" spans="2:23">
      <c r="B882" s="254">
        <v>45905</v>
      </c>
      <c r="C882" s="255" t="s">
        <v>1068</v>
      </c>
      <c r="D882" s="256" t="s">
        <v>1933</v>
      </c>
      <c r="E882" s="256">
        <v>13406</v>
      </c>
      <c r="F882" s="257">
        <v>2210203</v>
      </c>
      <c r="G882" s="255" t="s">
        <v>953</v>
      </c>
      <c r="H882" s="258">
        <v>556.03</v>
      </c>
      <c r="I882" s="258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V882" s="258">
        <v>556.03</v>
      </c>
      <c r="W882" s="279"/>
    </row>
    <row r="883" spans="2:23">
      <c r="B883" s="254">
        <v>45905</v>
      </c>
      <c r="C883" s="255" t="s">
        <v>1579</v>
      </c>
      <c r="D883" s="256" t="s">
        <v>1934</v>
      </c>
      <c r="E883" s="256">
        <v>13407</v>
      </c>
      <c r="F883" s="257">
        <v>2210709</v>
      </c>
      <c r="G883" s="255" t="s">
        <v>1099</v>
      </c>
      <c r="H883" s="258">
        <v>8144.6</v>
      </c>
      <c r="I883" s="258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V883" s="258">
        <v>8144.6</v>
      </c>
      <c r="W883" s="279"/>
    </row>
    <row r="884" spans="2:23">
      <c r="B884" s="254">
        <v>45905</v>
      </c>
      <c r="C884" s="255" t="s">
        <v>1068</v>
      </c>
      <c r="D884" s="256" t="s">
        <v>1934</v>
      </c>
      <c r="E884" s="256" t="s">
        <v>1935</v>
      </c>
      <c r="F884" s="257">
        <v>2210709</v>
      </c>
      <c r="G884" s="255" t="s">
        <v>1099</v>
      </c>
      <c r="H884" s="258">
        <v>35.4</v>
      </c>
      <c r="I884" s="258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V884" s="258">
        <v>35.4</v>
      </c>
      <c r="W884" s="279"/>
    </row>
    <row r="885" spans="2:23">
      <c r="B885" s="254">
        <v>45905</v>
      </c>
      <c r="C885" s="255" t="s">
        <v>1936</v>
      </c>
      <c r="D885" s="256" t="s">
        <v>1937</v>
      </c>
      <c r="E885" s="256">
        <v>13409</v>
      </c>
      <c r="F885" s="257">
        <v>2210511</v>
      </c>
      <c r="G885" s="255" t="s">
        <v>965</v>
      </c>
      <c r="H885" s="258">
        <v>4200</v>
      </c>
      <c r="I885" s="258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V885" s="258">
        <v>4200</v>
      </c>
      <c r="W885" s="279"/>
    </row>
    <row r="886" spans="2:23">
      <c r="B886" s="254">
        <v>45905</v>
      </c>
      <c r="C886" s="255" t="s">
        <v>1938</v>
      </c>
      <c r="D886" s="256" t="s">
        <v>1939</v>
      </c>
      <c r="E886" s="256">
        <v>13410</v>
      </c>
      <c r="F886" s="257">
        <v>2210709</v>
      </c>
      <c r="G886" s="255" t="s">
        <v>1099</v>
      </c>
      <c r="H886" s="258">
        <v>1500</v>
      </c>
      <c r="I886" s="258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V886" s="258">
        <v>1500</v>
      </c>
      <c r="W886" s="279"/>
    </row>
    <row r="887" spans="2:23">
      <c r="B887" s="254">
        <v>45905</v>
      </c>
      <c r="C887" s="255" t="s">
        <v>1449</v>
      </c>
      <c r="D887" s="256" t="s">
        <v>1940</v>
      </c>
      <c r="E887" s="256">
        <v>13411</v>
      </c>
      <c r="F887" s="257">
        <v>2210102</v>
      </c>
      <c r="G887" s="255" t="s">
        <v>943</v>
      </c>
      <c r="H887" s="258">
        <v>1400</v>
      </c>
      <c r="I887" s="258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V887" s="258">
        <v>1400</v>
      </c>
      <c r="W887" s="279"/>
    </row>
    <row r="888" spans="2:23">
      <c r="B888" s="254">
        <v>45905</v>
      </c>
      <c r="C888" s="255" t="s">
        <v>1120</v>
      </c>
      <c r="D888" s="256" t="s">
        <v>1941</v>
      </c>
      <c r="E888" s="256">
        <v>13412</v>
      </c>
      <c r="F888" s="257">
        <v>2210505</v>
      </c>
      <c r="G888" s="255" t="s">
        <v>142</v>
      </c>
      <c r="H888" s="258">
        <v>1000</v>
      </c>
      <c r="I888" s="258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V888" s="258">
        <v>1000</v>
      </c>
      <c r="W888" s="279"/>
    </row>
    <row r="889" spans="2:23">
      <c r="B889" s="254">
        <v>45905</v>
      </c>
      <c r="C889" s="255" t="s">
        <v>1120</v>
      </c>
      <c r="D889" s="256" t="s">
        <v>1942</v>
      </c>
      <c r="E889" s="256">
        <v>13414</v>
      </c>
      <c r="F889" s="257">
        <v>2210505</v>
      </c>
      <c r="G889" s="255" t="s">
        <v>142</v>
      </c>
      <c r="H889" s="258">
        <v>1000</v>
      </c>
      <c r="I889" s="258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V889" s="258">
        <v>1000</v>
      </c>
      <c r="W889" s="279"/>
    </row>
    <row r="890" spans="2:23">
      <c r="B890" s="254">
        <v>45905</v>
      </c>
      <c r="C890" s="255" t="s">
        <v>1231</v>
      </c>
      <c r="D890" s="256" t="s">
        <v>1943</v>
      </c>
      <c r="E890" s="256">
        <v>13415</v>
      </c>
      <c r="F890" s="257">
        <v>2210505</v>
      </c>
      <c r="G890" s="255" t="s">
        <v>142</v>
      </c>
      <c r="H890" s="258">
        <v>1500</v>
      </c>
      <c r="I890" s="258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V890" s="258">
        <v>1500</v>
      </c>
      <c r="W890" s="279"/>
    </row>
    <row r="891" spans="2:23">
      <c r="B891" s="254">
        <v>45905</v>
      </c>
      <c r="C891" s="255" t="s">
        <v>1944</v>
      </c>
      <c r="D891" s="256" t="s">
        <v>1945</v>
      </c>
      <c r="E891" s="256">
        <v>13416</v>
      </c>
      <c r="F891" s="257">
        <v>2210103</v>
      </c>
      <c r="G891" s="255" t="s">
        <v>131</v>
      </c>
      <c r="H891" s="258">
        <v>3000</v>
      </c>
      <c r="I891" s="258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V891" s="258">
        <v>3000</v>
      </c>
      <c r="W891" s="279"/>
    </row>
    <row r="892" spans="2:23">
      <c r="B892" s="254">
        <v>45905</v>
      </c>
      <c r="C892" s="255" t="s">
        <v>1231</v>
      </c>
      <c r="D892" s="256" t="s">
        <v>1946</v>
      </c>
      <c r="E892" s="256">
        <v>13417</v>
      </c>
      <c r="F892" s="257">
        <v>2210505</v>
      </c>
      <c r="G892" s="255" t="s">
        <v>142</v>
      </c>
      <c r="H892" s="258">
        <v>8000</v>
      </c>
      <c r="I892" s="258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V892" s="258">
        <v>8000</v>
      </c>
      <c r="W892" s="279"/>
    </row>
    <row r="893" spans="2:23">
      <c r="B893" s="254">
        <v>45905</v>
      </c>
      <c r="C893" s="255" t="s">
        <v>1911</v>
      </c>
      <c r="D893" s="256" t="s">
        <v>1947</v>
      </c>
      <c r="E893" s="256">
        <v>13418</v>
      </c>
      <c r="F893" s="257">
        <v>2210205</v>
      </c>
      <c r="G893" s="311" t="s">
        <v>200</v>
      </c>
      <c r="H893" s="258">
        <v>21000</v>
      </c>
      <c r="I893" s="258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V893" s="258">
        <v>21000</v>
      </c>
      <c r="W893" s="279"/>
    </row>
    <row r="894" spans="2:23">
      <c r="B894" s="254">
        <v>45905</v>
      </c>
      <c r="C894" s="255" t="s">
        <v>1120</v>
      </c>
      <c r="D894" s="256" t="s">
        <v>1948</v>
      </c>
      <c r="E894" s="256">
        <v>13419</v>
      </c>
      <c r="F894" s="257">
        <v>2210505</v>
      </c>
      <c r="G894" s="255" t="s">
        <v>142</v>
      </c>
      <c r="H894" s="258">
        <v>2500</v>
      </c>
      <c r="I894" s="258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V894" s="258">
        <v>2500</v>
      </c>
      <c r="W894" s="279"/>
    </row>
    <row r="895" spans="2:23">
      <c r="B895" s="254">
        <v>45905</v>
      </c>
      <c r="C895" s="255" t="s">
        <v>1949</v>
      </c>
      <c r="D895" s="256" t="s">
        <v>1950</v>
      </c>
      <c r="E895" s="256">
        <v>13420</v>
      </c>
      <c r="F895" s="257">
        <v>2210205</v>
      </c>
      <c r="G895" s="255" t="s">
        <v>200</v>
      </c>
      <c r="H895" s="258">
        <v>1450</v>
      </c>
      <c r="I895" s="258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V895" s="258">
        <v>1450</v>
      </c>
      <c r="W895" s="279"/>
    </row>
    <row r="896" spans="2:23">
      <c r="B896" s="254">
        <v>45905</v>
      </c>
      <c r="C896" s="255" t="s">
        <v>1068</v>
      </c>
      <c r="D896" s="256" t="s">
        <v>1950</v>
      </c>
      <c r="E896" s="256">
        <v>13421</v>
      </c>
      <c r="F896" s="257">
        <v>2210205</v>
      </c>
      <c r="G896" s="255" t="s">
        <v>200</v>
      </c>
      <c r="H896" s="258">
        <v>50</v>
      </c>
      <c r="I896" s="258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V896" s="258">
        <v>50</v>
      </c>
      <c r="W896" s="279"/>
    </row>
    <row r="897" spans="2:23">
      <c r="B897" s="254">
        <v>45905</v>
      </c>
      <c r="C897" s="255" t="s">
        <v>1179</v>
      </c>
      <c r="D897" s="256" t="s">
        <v>1951</v>
      </c>
      <c r="E897" s="256">
        <v>13422</v>
      </c>
      <c r="F897" s="257">
        <v>2210709</v>
      </c>
      <c r="G897" s="255" t="s">
        <v>1099</v>
      </c>
      <c r="H897" s="258">
        <v>5411.16</v>
      </c>
      <c r="I897" s="258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V897" s="258">
        <v>5411.16</v>
      </c>
      <c r="W897" s="279"/>
    </row>
    <row r="898" spans="2:23">
      <c r="B898" s="254">
        <v>45905</v>
      </c>
      <c r="C898" s="255" t="s">
        <v>1068</v>
      </c>
      <c r="D898" s="256" t="s">
        <v>1951</v>
      </c>
      <c r="E898" s="256" t="s">
        <v>1952</v>
      </c>
      <c r="F898" s="257">
        <v>2210709</v>
      </c>
      <c r="G898" s="255" t="s">
        <v>1099</v>
      </c>
      <c r="H898" s="258">
        <v>418.8</v>
      </c>
      <c r="I898" s="258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V898" s="258">
        <v>418.8</v>
      </c>
      <c r="W898" s="279"/>
    </row>
    <row r="899" spans="2:23">
      <c r="B899" s="254">
        <v>45905</v>
      </c>
      <c r="C899" s="255" t="s">
        <v>1579</v>
      </c>
      <c r="D899" s="256" t="s">
        <v>1953</v>
      </c>
      <c r="E899" s="256" t="s">
        <v>1954</v>
      </c>
      <c r="F899" s="257">
        <v>2210709</v>
      </c>
      <c r="G899" s="255" t="s">
        <v>1099</v>
      </c>
      <c r="H899" s="258">
        <v>3045</v>
      </c>
      <c r="I899" s="258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V899" s="258">
        <v>3045</v>
      </c>
      <c r="W899" s="279"/>
    </row>
    <row r="900" spans="2:23">
      <c r="B900" s="254">
        <v>45905</v>
      </c>
      <c r="C900" s="255" t="s">
        <v>1955</v>
      </c>
      <c r="D900" s="256" t="s">
        <v>1956</v>
      </c>
      <c r="E900" s="256" t="s">
        <v>1957</v>
      </c>
      <c r="F900" s="257">
        <v>2210511</v>
      </c>
      <c r="G900" s="255" t="s">
        <v>965</v>
      </c>
      <c r="H900" s="258">
        <v>550</v>
      </c>
      <c r="I900" s="258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V900" s="258">
        <v>550</v>
      </c>
      <c r="W900" s="279"/>
    </row>
    <row r="901" spans="2:23">
      <c r="B901" s="254">
        <v>45905</v>
      </c>
      <c r="C901" s="255" t="s">
        <v>1936</v>
      </c>
      <c r="D901" s="256" t="s">
        <v>1958</v>
      </c>
      <c r="E901" s="256" t="s">
        <v>1959</v>
      </c>
      <c r="F901" s="257">
        <v>2210709</v>
      </c>
      <c r="G901" s="255" t="s">
        <v>1099</v>
      </c>
      <c r="H901" s="258">
        <v>3000</v>
      </c>
      <c r="I901" s="258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V901" s="258">
        <v>3000</v>
      </c>
      <c r="W901" s="279"/>
    </row>
    <row r="902" spans="2:23">
      <c r="B902" s="254">
        <v>45905</v>
      </c>
      <c r="C902" s="255" t="s">
        <v>1466</v>
      </c>
      <c r="D902" s="256" t="s">
        <v>1960</v>
      </c>
      <c r="E902" s="256" t="s">
        <v>1961</v>
      </c>
      <c r="F902" s="257">
        <v>2210709</v>
      </c>
      <c r="G902" s="255" t="s">
        <v>1099</v>
      </c>
      <c r="H902" s="258">
        <v>9040</v>
      </c>
      <c r="I902" s="258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V902" s="258">
        <v>9040</v>
      </c>
      <c r="W902" s="279"/>
    </row>
    <row r="903" spans="2:23">
      <c r="B903" s="254">
        <v>45905</v>
      </c>
      <c r="C903" s="255" t="s">
        <v>1909</v>
      </c>
      <c r="D903" s="256" t="s">
        <v>1962</v>
      </c>
      <c r="E903" s="256" t="s">
        <v>1963</v>
      </c>
      <c r="F903" s="257">
        <v>2210709</v>
      </c>
      <c r="G903" s="255" t="s">
        <v>1099</v>
      </c>
      <c r="H903" s="258">
        <v>7522</v>
      </c>
      <c r="I903" s="258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V903" s="258">
        <v>7522</v>
      </c>
      <c r="W903" s="279"/>
    </row>
    <row r="904" spans="2:23">
      <c r="B904" s="254">
        <v>45905</v>
      </c>
      <c r="C904" s="255" t="s">
        <v>1964</v>
      </c>
      <c r="D904" s="256" t="s">
        <v>1965</v>
      </c>
      <c r="E904" s="256" t="s">
        <v>1966</v>
      </c>
      <c r="F904" s="257">
        <v>2210709</v>
      </c>
      <c r="G904" s="255" t="s">
        <v>1099</v>
      </c>
      <c r="H904" s="258">
        <v>6060.27</v>
      </c>
      <c r="I904" s="258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V904" s="258">
        <v>6060.27</v>
      </c>
      <c r="W904" s="279"/>
    </row>
    <row r="905" spans="2:23">
      <c r="B905" s="254">
        <v>45905</v>
      </c>
      <c r="C905" s="255" t="s">
        <v>1068</v>
      </c>
      <c r="D905" s="256" t="s">
        <v>1967</v>
      </c>
      <c r="F905" s="257">
        <v>2210709</v>
      </c>
      <c r="G905" s="255" t="s">
        <v>1099</v>
      </c>
      <c r="H905" s="258">
        <v>363.03</v>
      </c>
      <c r="I905" s="258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V905" s="258">
        <v>363.03</v>
      </c>
      <c r="W905" s="279"/>
    </row>
    <row r="906" spans="2:23">
      <c r="B906" s="254">
        <v>45905</v>
      </c>
      <c r="C906" s="255" t="s">
        <v>1909</v>
      </c>
      <c r="D906" s="256" t="s">
        <v>1968</v>
      </c>
      <c r="E906" s="256" t="s">
        <v>1969</v>
      </c>
      <c r="F906" s="257">
        <v>2210502</v>
      </c>
      <c r="G906" s="255" t="s">
        <v>963</v>
      </c>
      <c r="H906" s="258">
        <v>3723.12</v>
      </c>
      <c r="I906" s="258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V906" s="258">
        <v>3723.12</v>
      </c>
      <c r="W906" s="279"/>
    </row>
    <row r="907" spans="2:23">
      <c r="B907" s="254">
        <v>45905</v>
      </c>
      <c r="C907" s="255" t="s">
        <v>1068</v>
      </c>
      <c r="D907" s="256" t="s">
        <v>1968</v>
      </c>
      <c r="E907" s="256" t="s">
        <v>1970</v>
      </c>
      <c r="F907" s="257">
        <v>2210502</v>
      </c>
      <c r="G907" s="255" t="s">
        <v>963</v>
      </c>
      <c r="H907" s="258">
        <v>301.88</v>
      </c>
      <c r="I907" s="258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V907" s="258">
        <v>301.88</v>
      </c>
      <c r="W907" s="279"/>
    </row>
    <row r="908" spans="2:23">
      <c r="B908" s="254">
        <v>45917</v>
      </c>
      <c r="C908" s="255" t="s">
        <v>1909</v>
      </c>
      <c r="D908" s="256" t="s">
        <v>1971</v>
      </c>
      <c r="E908" s="256" t="s">
        <v>1972</v>
      </c>
      <c r="F908" s="257">
        <v>2210201</v>
      </c>
      <c r="G908" s="255" t="s">
        <v>952</v>
      </c>
      <c r="H908" s="258">
        <v>5050</v>
      </c>
      <c r="I908" s="258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V908" s="258">
        <v>5050</v>
      </c>
      <c r="W908" s="279"/>
    </row>
    <row r="909" spans="2:23">
      <c r="B909" s="254">
        <v>45917</v>
      </c>
      <c r="C909" s="255" t="s">
        <v>1973</v>
      </c>
      <c r="D909" s="256" t="s">
        <v>1974</v>
      </c>
      <c r="E909" s="256" t="s">
        <v>1975</v>
      </c>
      <c r="F909" s="257">
        <v>2210709</v>
      </c>
      <c r="G909" s="255" t="s">
        <v>1099</v>
      </c>
      <c r="H909" s="258">
        <v>8500</v>
      </c>
      <c r="I909" s="258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V909" s="258">
        <v>8500</v>
      </c>
      <c r="W909" s="279"/>
    </row>
    <row r="910" spans="2:23">
      <c r="B910" s="254" t="s">
        <v>1919</v>
      </c>
      <c r="C910" s="255" t="s">
        <v>1574</v>
      </c>
      <c r="D910" s="256" t="s">
        <v>1976</v>
      </c>
      <c r="E910" s="256" t="s">
        <v>1977</v>
      </c>
      <c r="F910" s="257">
        <v>2210709</v>
      </c>
      <c r="G910" s="255" t="s">
        <v>1099</v>
      </c>
      <c r="H910" s="258">
        <v>3880</v>
      </c>
      <c r="I910" s="258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V910" s="258">
        <v>3880</v>
      </c>
      <c r="W910" s="279"/>
    </row>
    <row r="911" spans="2:23">
      <c r="B911" s="254">
        <v>45917</v>
      </c>
      <c r="C911" s="255" t="s">
        <v>1901</v>
      </c>
      <c r="D911" s="256" t="s">
        <v>1978</v>
      </c>
      <c r="E911" s="256" t="s">
        <v>1979</v>
      </c>
      <c r="F911" s="257">
        <v>2210709</v>
      </c>
      <c r="G911" s="255" t="s">
        <v>1099</v>
      </c>
      <c r="H911" s="258">
        <v>6100</v>
      </c>
      <c r="I911" s="258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V911" s="258">
        <v>6100</v>
      </c>
      <c r="W911" s="279"/>
    </row>
    <row r="912" spans="2:23">
      <c r="B912" s="254">
        <v>45917</v>
      </c>
      <c r="C912" s="255" t="s">
        <v>1980</v>
      </c>
      <c r="D912" s="256" t="s">
        <v>1981</v>
      </c>
      <c r="E912" s="256" t="s">
        <v>1982</v>
      </c>
      <c r="F912" s="257">
        <v>2210102</v>
      </c>
      <c r="G912" s="255" t="s">
        <v>943</v>
      </c>
      <c r="H912" s="258">
        <v>2308.6</v>
      </c>
      <c r="I912" s="258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V912" s="258">
        <v>2308.6</v>
      </c>
      <c r="W912" s="279"/>
    </row>
    <row r="913" spans="2:23">
      <c r="B913" s="254">
        <v>45917</v>
      </c>
      <c r="C913" s="255" t="s">
        <v>1068</v>
      </c>
      <c r="D913" s="256" t="s">
        <v>1981</v>
      </c>
      <c r="E913" s="256" t="s">
        <v>1983</v>
      </c>
      <c r="F913" s="257">
        <v>2210102</v>
      </c>
      <c r="G913" s="255" t="s">
        <v>943</v>
      </c>
      <c r="H913" s="258">
        <v>71.4</v>
      </c>
      <c r="I913" s="258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V913" s="258">
        <v>71.4</v>
      </c>
      <c r="W913" s="279"/>
    </row>
    <row r="914" spans="2:23">
      <c r="B914" s="254">
        <v>45917</v>
      </c>
      <c r="C914" s="255" t="s">
        <v>1512</v>
      </c>
      <c r="D914" s="256" t="s">
        <v>1984</v>
      </c>
      <c r="E914" s="256" t="s">
        <v>1985</v>
      </c>
      <c r="F914" s="257">
        <v>2210502</v>
      </c>
      <c r="G914" s="255" t="s">
        <v>963</v>
      </c>
      <c r="H914" s="258">
        <v>4958</v>
      </c>
      <c r="I914" s="258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V914" s="258">
        <v>4958</v>
      </c>
      <c r="W914" s="279"/>
    </row>
    <row r="915" spans="2:23">
      <c r="B915" s="254">
        <v>45917</v>
      </c>
      <c r="C915" s="255" t="s">
        <v>1068</v>
      </c>
      <c r="D915" s="256" t="s">
        <v>1984</v>
      </c>
      <c r="E915" s="256" t="s">
        <v>1986</v>
      </c>
      <c r="F915" s="257">
        <v>2210502</v>
      </c>
      <c r="G915" s="255" t="s">
        <v>963</v>
      </c>
      <c r="H915" s="258">
        <v>402</v>
      </c>
      <c r="I915" s="258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V915" s="258">
        <v>402</v>
      </c>
      <c r="W915" s="279"/>
    </row>
    <row r="916" spans="2:23">
      <c r="B916" s="254">
        <v>45917</v>
      </c>
      <c r="C916" s="255" t="s">
        <v>1987</v>
      </c>
      <c r="D916" s="256" t="s">
        <v>1988</v>
      </c>
      <c r="E916" s="256" t="s">
        <v>1989</v>
      </c>
      <c r="F916" s="257">
        <v>2210709</v>
      </c>
      <c r="G916" s="255" t="s">
        <v>1099</v>
      </c>
      <c r="H916" s="258">
        <v>750</v>
      </c>
      <c r="I916" s="258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V916" s="258">
        <v>750</v>
      </c>
      <c r="W916" s="279"/>
    </row>
    <row r="917" spans="2:23">
      <c r="B917" s="254">
        <v>45926</v>
      </c>
      <c r="C917" s="255" t="s">
        <v>1990</v>
      </c>
      <c r="D917" s="256" t="s">
        <v>1991</v>
      </c>
      <c r="E917" s="256" t="s">
        <v>1992</v>
      </c>
      <c r="F917" s="257">
        <v>2111102</v>
      </c>
      <c r="G917" s="255" t="s">
        <v>932</v>
      </c>
      <c r="H917" s="258">
        <v>26941.3</v>
      </c>
      <c r="I917" s="258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V917" s="258">
        <v>26941.3</v>
      </c>
      <c r="W917" s="279"/>
    </row>
    <row r="918" spans="2:23">
      <c r="B918" s="254">
        <v>45926</v>
      </c>
      <c r="C918" s="255" t="s">
        <v>1993</v>
      </c>
      <c r="D918" s="256" t="s">
        <v>1991</v>
      </c>
      <c r="E918" s="256" t="s">
        <v>1994</v>
      </c>
      <c r="F918" s="257">
        <v>2121001</v>
      </c>
      <c r="G918" s="255" t="s">
        <v>938</v>
      </c>
      <c r="H918" s="258">
        <v>996.85</v>
      </c>
      <c r="I918" s="258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V918" s="258">
        <v>996.85</v>
      </c>
      <c r="W918" s="279"/>
    </row>
    <row r="919" spans="2:23">
      <c r="B919" s="254">
        <v>45926</v>
      </c>
      <c r="C919" s="255" t="s">
        <v>1068</v>
      </c>
      <c r="D919" s="256" t="s">
        <v>1995</v>
      </c>
      <c r="E919" s="256" t="s">
        <v>1996</v>
      </c>
      <c r="F919" s="257">
        <v>2111102</v>
      </c>
      <c r="G919" s="255" t="s">
        <v>932</v>
      </c>
      <c r="H919" s="258">
        <v>1397.42</v>
      </c>
      <c r="I919" s="258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V919" s="258">
        <v>1397.42</v>
      </c>
      <c r="W919" s="279"/>
    </row>
    <row r="920" spans="2:23">
      <c r="B920" s="254">
        <v>45926</v>
      </c>
      <c r="C920" s="255" t="s">
        <v>1704</v>
      </c>
      <c r="D920" s="256" t="s">
        <v>1991</v>
      </c>
      <c r="E920" s="256" t="s">
        <v>1997</v>
      </c>
      <c r="F920" s="257">
        <v>2121001</v>
      </c>
      <c r="G920" s="255" t="s">
        <v>938</v>
      </c>
      <c r="H920" s="258">
        <v>2691.5</v>
      </c>
      <c r="I920" s="258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V920" s="258">
        <v>2691.5</v>
      </c>
      <c r="W920" s="279"/>
    </row>
    <row r="921" spans="2:23">
      <c r="B921" s="254">
        <v>45926</v>
      </c>
      <c r="C921" s="255" t="s">
        <v>1998</v>
      </c>
      <c r="D921" s="256" t="s">
        <v>1999</v>
      </c>
      <c r="E921" s="256" t="s">
        <v>2000</v>
      </c>
      <c r="F921" s="257">
        <v>2210601</v>
      </c>
      <c r="G921" s="255" t="s">
        <v>969</v>
      </c>
      <c r="H921" s="258">
        <v>9600</v>
      </c>
      <c r="I921" s="258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V921" s="258">
        <v>9600</v>
      </c>
      <c r="W921" s="279"/>
    </row>
    <row r="922" spans="2:23">
      <c r="B922" s="254">
        <v>45926</v>
      </c>
      <c r="C922" s="255" t="s">
        <v>1911</v>
      </c>
      <c r="D922" s="256" t="s">
        <v>2001</v>
      </c>
      <c r="E922" s="256" t="s">
        <v>2002</v>
      </c>
      <c r="F922" s="257">
        <v>2210205</v>
      </c>
      <c r="G922" s="255" t="s">
        <v>200</v>
      </c>
      <c r="H922" s="258">
        <v>31500</v>
      </c>
      <c r="I922" s="258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V922" s="258">
        <v>31500</v>
      </c>
      <c r="W922" s="279"/>
    </row>
    <row r="923" spans="2:23">
      <c r="B923" s="254">
        <v>45926</v>
      </c>
      <c r="C923" s="255" t="s">
        <v>1906</v>
      </c>
      <c r="D923" s="256" t="s">
        <v>2003</v>
      </c>
      <c r="E923" s="256" t="s">
        <v>2004</v>
      </c>
      <c r="F923" s="257">
        <v>2210709</v>
      </c>
      <c r="G923" s="255" t="s">
        <v>1099</v>
      </c>
      <c r="H923" s="258">
        <v>6829.95</v>
      </c>
      <c r="I923" s="258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V923" s="258">
        <v>6829.95</v>
      </c>
      <c r="W923" s="279"/>
    </row>
    <row r="924" spans="2:23">
      <c r="B924" s="254">
        <v>45926</v>
      </c>
      <c r="C924" s="255" t="s">
        <v>1068</v>
      </c>
      <c r="D924" s="256" t="s">
        <v>2003</v>
      </c>
      <c r="E924" s="256" t="s">
        <v>2005</v>
      </c>
      <c r="F924" s="257">
        <v>2210709</v>
      </c>
      <c r="G924" s="255" t="s">
        <v>1099</v>
      </c>
      <c r="H924" s="258">
        <v>555.55</v>
      </c>
      <c r="I924" s="258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V924" s="258">
        <v>555.55</v>
      </c>
      <c r="W924" s="279"/>
    </row>
    <row r="925" spans="2:23">
      <c r="B925" s="254">
        <v>45926</v>
      </c>
      <c r="C925" s="255" t="s">
        <v>1179</v>
      </c>
      <c r="D925" s="256" t="s">
        <v>2006</v>
      </c>
      <c r="E925" s="256" t="s">
        <v>2007</v>
      </c>
      <c r="F925" s="257">
        <v>2210709</v>
      </c>
      <c r="G925" s="255" t="s">
        <v>1099</v>
      </c>
      <c r="H925" s="258">
        <v>7546.84</v>
      </c>
      <c r="I925" s="258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V925" s="258">
        <v>7546.84</v>
      </c>
      <c r="W925" s="279"/>
    </row>
    <row r="926" spans="2:23">
      <c r="B926" s="254">
        <v>45926</v>
      </c>
      <c r="C926" s="255" t="s">
        <v>1068</v>
      </c>
      <c r="D926" s="256" t="s">
        <v>2006</v>
      </c>
      <c r="E926" s="256" t="s">
        <v>2008</v>
      </c>
      <c r="F926" s="257">
        <v>2210709</v>
      </c>
      <c r="G926" s="255" t="s">
        <v>1099</v>
      </c>
      <c r="H926" s="258">
        <v>512</v>
      </c>
      <c r="I926" s="258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V926" s="258">
        <v>512</v>
      </c>
      <c r="W926" s="279"/>
    </row>
    <row r="927" spans="2:23">
      <c r="B927" s="254">
        <v>45926</v>
      </c>
      <c r="C927" s="255" t="s">
        <v>1909</v>
      </c>
      <c r="D927" s="256" t="s">
        <v>2009</v>
      </c>
      <c r="E927" s="256" t="s">
        <v>2010</v>
      </c>
      <c r="F927" s="257">
        <v>2210709</v>
      </c>
      <c r="G927" s="255" t="s">
        <v>1099</v>
      </c>
      <c r="H927" s="258">
        <v>6210.34</v>
      </c>
      <c r="I927" s="258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V927" s="258">
        <v>6210.34</v>
      </c>
      <c r="W927" s="279"/>
    </row>
    <row r="928" spans="2:23">
      <c r="B928" s="254">
        <v>45926</v>
      </c>
      <c r="C928" s="255" t="s">
        <v>2011</v>
      </c>
      <c r="D928" s="256" t="s">
        <v>2012</v>
      </c>
      <c r="E928" s="256" t="s">
        <v>2013</v>
      </c>
      <c r="F928" s="257">
        <v>2210511</v>
      </c>
      <c r="G928" s="255" t="s">
        <v>965</v>
      </c>
      <c r="H928" s="258">
        <v>250</v>
      </c>
      <c r="I928" s="258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V928" s="258">
        <v>250</v>
      </c>
      <c r="W928" s="279"/>
    </row>
    <row r="929" spans="2:23">
      <c r="B929" s="254">
        <v>45926</v>
      </c>
      <c r="C929" s="255" t="s">
        <v>1120</v>
      </c>
      <c r="D929" s="256" t="s">
        <v>2014</v>
      </c>
      <c r="E929" s="256" t="s">
        <v>2015</v>
      </c>
      <c r="F929" s="257">
        <v>2210511</v>
      </c>
      <c r="G929" s="255" t="s">
        <v>965</v>
      </c>
      <c r="H929" s="258">
        <v>800</v>
      </c>
      <c r="I929" s="258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V929" s="258">
        <v>800</v>
      </c>
      <c r="W929" s="279"/>
    </row>
    <row r="930" spans="2:23">
      <c r="B930" s="254">
        <v>45926</v>
      </c>
      <c r="C930" s="255" t="s">
        <v>1120</v>
      </c>
      <c r="D930" s="256" t="s">
        <v>2016</v>
      </c>
      <c r="E930" s="256" t="s">
        <v>2017</v>
      </c>
      <c r="F930" s="257">
        <v>2210511</v>
      </c>
      <c r="G930" s="255" t="s">
        <v>965</v>
      </c>
      <c r="H930" s="258">
        <v>600</v>
      </c>
      <c r="I930" s="258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V930" s="258">
        <v>600</v>
      </c>
      <c r="W930" s="279"/>
    </row>
    <row r="931" spans="2:23">
      <c r="B931" s="254">
        <v>45926</v>
      </c>
      <c r="C931" s="255" t="s">
        <v>1120</v>
      </c>
      <c r="D931" s="256" t="s">
        <v>2018</v>
      </c>
      <c r="E931" s="256" t="s">
        <v>2019</v>
      </c>
      <c r="F931" s="257">
        <v>2210511</v>
      </c>
      <c r="G931" s="255" t="s">
        <v>965</v>
      </c>
      <c r="H931" s="258">
        <v>1200</v>
      </c>
      <c r="I931" s="258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V931" s="258">
        <v>1200</v>
      </c>
      <c r="W931" s="279"/>
    </row>
    <row r="932" spans="2:23">
      <c r="B932" s="254">
        <v>45926</v>
      </c>
      <c r="C932" s="255" t="s">
        <v>1120</v>
      </c>
      <c r="D932" s="256" t="s">
        <v>2020</v>
      </c>
      <c r="E932" s="256" t="s">
        <v>2021</v>
      </c>
      <c r="F932" s="257">
        <v>2210511</v>
      </c>
      <c r="G932" s="255" t="s">
        <v>965</v>
      </c>
      <c r="H932" s="258">
        <v>500</v>
      </c>
      <c r="I932" s="258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V932" s="258">
        <v>500</v>
      </c>
      <c r="W932" s="279"/>
    </row>
    <row r="933" spans="2:23">
      <c r="B933" s="254">
        <v>45926</v>
      </c>
      <c r="C933" s="255" t="s">
        <v>1120</v>
      </c>
      <c r="D933" s="256" t="s">
        <v>2022</v>
      </c>
      <c r="E933" s="256" t="s">
        <v>2023</v>
      </c>
      <c r="F933" s="257">
        <v>2210511</v>
      </c>
      <c r="G933" s="255" t="s">
        <v>965</v>
      </c>
      <c r="H933" s="258">
        <v>800</v>
      </c>
      <c r="I933" s="258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V933" s="258">
        <v>800</v>
      </c>
      <c r="W933" s="279"/>
    </row>
    <row r="934" spans="2:23">
      <c r="B934" s="254">
        <v>45926</v>
      </c>
      <c r="C934" s="255" t="s">
        <v>1906</v>
      </c>
      <c r="D934" s="256" t="s">
        <v>2024</v>
      </c>
      <c r="E934" s="256" t="s">
        <v>2025</v>
      </c>
      <c r="F934" s="257">
        <v>2210709</v>
      </c>
      <c r="G934" s="255" t="s">
        <v>1099</v>
      </c>
      <c r="H934" s="258">
        <v>10493.33</v>
      </c>
      <c r="I934" s="258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V934" s="258">
        <v>10493.33</v>
      </c>
      <c r="W934" s="279"/>
    </row>
    <row r="935" spans="2:23">
      <c r="B935" s="254">
        <v>45926</v>
      </c>
      <c r="C935" s="255" t="s">
        <v>1906</v>
      </c>
      <c r="D935" s="256" t="s">
        <v>2026</v>
      </c>
      <c r="E935" s="256" t="s">
        <v>2027</v>
      </c>
      <c r="F935" s="257">
        <v>2210709</v>
      </c>
      <c r="G935" s="255" t="s">
        <v>1099</v>
      </c>
      <c r="H935" s="258">
        <v>2840</v>
      </c>
      <c r="I935" s="258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V935" s="258">
        <v>2840</v>
      </c>
      <c r="W935" s="279"/>
    </row>
    <row r="936" spans="2:23">
      <c r="B936" s="254">
        <v>45926</v>
      </c>
      <c r="C936" s="255" t="s">
        <v>1911</v>
      </c>
      <c r="D936" s="256" t="s">
        <v>2028</v>
      </c>
      <c r="E936" s="256" t="s">
        <v>2029</v>
      </c>
      <c r="F936" s="257">
        <v>2210205</v>
      </c>
      <c r="G936" s="255" t="s">
        <v>200</v>
      </c>
      <c r="H936" s="258">
        <v>13761.87</v>
      </c>
      <c r="I936" s="258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V936" s="258">
        <v>13761.87</v>
      </c>
      <c r="W936" s="279"/>
    </row>
    <row r="937" spans="2:23">
      <c r="B937" s="254">
        <v>45926</v>
      </c>
      <c r="C937" s="255" t="s">
        <v>1911</v>
      </c>
      <c r="D937" s="256" t="s">
        <v>2030</v>
      </c>
      <c r="E937" s="256" t="s">
        <v>2031</v>
      </c>
      <c r="F937" s="257">
        <v>2210611</v>
      </c>
      <c r="G937" s="255" t="s">
        <v>973</v>
      </c>
      <c r="H937" s="258">
        <v>11130</v>
      </c>
      <c r="I937" s="258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V937" s="258">
        <v>11130</v>
      </c>
      <c r="W937" s="279"/>
    </row>
    <row r="938" spans="2:23">
      <c r="B938" s="254">
        <v>45926</v>
      </c>
      <c r="C938" s="255" t="s">
        <v>1911</v>
      </c>
      <c r="D938" s="256" t="s">
        <v>2032</v>
      </c>
      <c r="E938" s="256" t="s">
        <v>2033</v>
      </c>
      <c r="F938" s="257">
        <v>2210205</v>
      </c>
      <c r="G938" s="255" t="s">
        <v>200</v>
      </c>
      <c r="H938" s="258">
        <v>23000</v>
      </c>
      <c r="I938" s="258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V938" s="258">
        <v>23000</v>
      </c>
      <c r="W938" s="279"/>
    </row>
    <row r="939" spans="2:23">
      <c r="B939" s="254">
        <v>45926</v>
      </c>
      <c r="C939" s="255" t="s">
        <v>1579</v>
      </c>
      <c r="D939" s="256" t="s">
        <v>2034</v>
      </c>
      <c r="E939" s="256" t="s">
        <v>2035</v>
      </c>
      <c r="F939" s="257">
        <v>2210709</v>
      </c>
      <c r="G939" s="255" t="s">
        <v>1099</v>
      </c>
      <c r="H939" s="258">
        <v>10000</v>
      </c>
      <c r="I939" s="258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V939" s="258">
        <v>10000</v>
      </c>
      <c r="W939" s="279"/>
    </row>
    <row r="940" spans="2:23">
      <c r="B940" s="281">
        <v>45926</v>
      </c>
      <c r="C940" s="270" t="s">
        <v>1555</v>
      </c>
      <c r="D940" s="282" t="s">
        <v>2036</v>
      </c>
      <c r="E940" s="282" t="s">
        <v>2037</v>
      </c>
      <c r="F940" s="269">
        <v>2821009</v>
      </c>
      <c r="G940" s="270" t="s">
        <v>160</v>
      </c>
      <c r="H940" s="273">
        <v>5000</v>
      </c>
      <c r="I940" s="258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V940" s="258">
        <v>5000</v>
      </c>
      <c r="W940" s="279"/>
    </row>
    <row r="941" spans="2:23">
      <c r="B941" s="254">
        <v>45917</v>
      </c>
      <c r="C941" s="255" t="s">
        <v>1911</v>
      </c>
      <c r="D941" s="256" t="s">
        <v>1899</v>
      </c>
      <c r="E941" s="256" t="s">
        <v>2038</v>
      </c>
      <c r="F941" s="257">
        <v>2210205</v>
      </c>
      <c r="G941" s="255" t="s">
        <v>200</v>
      </c>
      <c r="H941" s="258">
        <v>40250</v>
      </c>
      <c r="I941" s="258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>
        <v>40250</v>
      </c>
      <c r="W941" s="279"/>
    </row>
    <row r="942" spans="2:23">
      <c r="B942" s="254">
        <v>45917</v>
      </c>
      <c r="C942" s="255" t="s">
        <v>1987</v>
      </c>
      <c r="D942" s="256" t="s">
        <v>2039</v>
      </c>
      <c r="E942" s="256" t="s">
        <v>2040</v>
      </c>
      <c r="F942" s="310">
        <v>2210122</v>
      </c>
      <c r="G942" s="255" t="s">
        <v>950</v>
      </c>
      <c r="H942" s="258">
        <v>20150</v>
      </c>
      <c r="I942" s="258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>
        <v>20150</v>
      </c>
      <c r="W942" s="279"/>
    </row>
    <row r="943" spans="2:23">
      <c r="B943" s="254">
        <v>45926</v>
      </c>
      <c r="C943" s="255" t="s">
        <v>1640</v>
      </c>
      <c r="D943" s="256" t="s">
        <v>1902</v>
      </c>
      <c r="E943" s="256" t="s">
        <v>2041</v>
      </c>
      <c r="F943" s="257">
        <v>2821002</v>
      </c>
      <c r="G943" s="255" t="s">
        <v>472</v>
      </c>
      <c r="H943" s="258">
        <v>11152</v>
      </c>
      <c r="I943" s="258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>
        <v>11152</v>
      </c>
      <c r="W943" s="279"/>
    </row>
    <row r="944" spans="2:23">
      <c r="B944" s="254">
        <v>45926</v>
      </c>
      <c r="C944" s="255" t="s">
        <v>1068</v>
      </c>
      <c r="D944" s="256" t="s">
        <v>1902</v>
      </c>
      <c r="E944" s="256" t="s">
        <v>2042</v>
      </c>
      <c r="F944" s="257">
        <v>2821002</v>
      </c>
      <c r="G944" s="255" t="s">
        <v>472</v>
      </c>
      <c r="H944" s="258">
        <v>600</v>
      </c>
      <c r="I944" s="258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>
        <v>600</v>
      </c>
      <c r="W944" s="279"/>
    </row>
    <row r="945" spans="2:23">
      <c r="B945" s="254">
        <v>45926</v>
      </c>
      <c r="C945" s="255" t="s">
        <v>1579</v>
      </c>
      <c r="D945" s="256" t="s">
        <v>1903</v>
      </c>
      <c r="E945" s="256" t="s">
        <v>2043</v>
      </c>
      <c r="F945" s="257">
        <v>2111243</v>
      </c>
      <c r="G945" s="255" t="s">
        <v>124</v>
      </c>
      <c r="H945" s="258">
        <v>10000</v>
      </c>
      <c r="I945" s="258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>
        <v>10000</v>
      </c>
      <c r="W945" s="279"/>
    </row>
    <row r="946" spans="2:23">
      <c r="B946" s="254">
        <v>45917</v>
      </c>
      <c r="C946" s="255" t="s">
        <v>1512</v>
      </c>
      <c r="D946" s="256" t="s">
        <v>1984</v>
      </c>
      <c r="E946" s="256" t="s">
        <v>1985</v>
      </c>
      <c r="F946" s="257">
        <v>2210502</v>
      </c>
      <c r="G946" s="255" t="s">
        <v>963</v>
      </c>
      <c r="H946" s="258">
        <v>4958</v>
      </c>
      <c r="I946" s="258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V946" s="258">
        <v>4958</v>
      </c>
      <c r="W946" s="279"/>
    </row>
    <row r="947" spans="2:23">
      <c r="B947" s="254">
        <v>45917</v>
      </c>
      <c r="C947" s="255" t="s">
        <v>1068</v>
      </c>
      <c r="D947" s="256" t="s">
        <v>1984</v>
      </c>
      <c r="E947" s="256" t="s">
        <v>2044</v>
      </c>
      <c r="F947" s="257">
        <v>2210502</v>
      </c>
      <c r="G947" s="255" t="s">
        <v>963</v>
      </c>
      <c r="H947" s="258">
        <v>402</v>
      </c>
      <c r="I947" s="258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V947" s="258">
        <v>402</v>
      </c>
      <c r="W947" s="279"/>
    </row>
    <row r="948" spans="2:23">
      <c r="B948" s="254">
        <v>45917</v>
      </c>
      <c r="C948" s="255" t="s">
        <v>1987</v>
      </c>
      <c r="D948" s="256" t="s">
        <v>1988</v>
      </c>
      <c r="E948" s="256" t="s">
        <v>1989</v>
      </c>
      <c r="F948" s="257">
        <v>2210709</v>
      </c>
      <c r="G948" s="255" t="s">
        <v>1099</v>
      </c>
      <c r="H948" s="258">
        <v>750</v>
      </c>
      <c r="I948" s="258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V948" s="258">
        <v>750</v>
      </c>
      <c r="W948" s="279"/>
    </row>
    <row r="949" spans="2:23">
      <c r="B949" s="254">
        <v>45926</v>
      </c>
      <c r="C949" s="255" t="s">
        <v>1990</v>
      </c>
      <c r="D949" s="256" t="s">
        <v>1991</v>
      </c>
      <c r="E949" s="256" t="s">
        <v>1992</v>
      </c>
      <c r="F949" s="257">
        <v>2111102</v>
      </c>
      <c r="G949" s="255" t="s">
        <v>932</v>
      </c>
      <c r="H949" s="258">
        <v>26941.3</v>
      </c>
      <c r="I949" s="258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V949" s="258">
        <v>26941.3</v>
      </c>
      <c r="W949" s="279"/>
    </row>
    <row r="950" spans="2:23">
      <c r="B950" s="254">
        <v>45926</v>
      </c>
      <c r="C950" s="255" t="s">
        <v>1993</v>
      </c>
      <c r="D950" s="256" t="s">
        <v>1991</v>
      </c>
      <c r="E950" s="256" t="s">
        <v>1994</v>
      </c>
      <c r="F950" s="257">
        <v>2121001</v>
      </c>
      <c r="G950" s="255" t="s">
        <v>938</v>
      </c>
      <c r="H950" s="258">
        <v>996.85</v>
      </c>
      <c r="I950" s="258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V950" s="258">
        <v>996.85</v>
      </c>
      <c r="W950" s="279"/>
    </row>
    <row r="951" spans="2:23">
      <c r="B951" s="254">
        <v>45926</v>
      </c>
      <c r="C951" s="255" t="s">
        <v>1068</v>
      </c>
      <c r="D951" s="256" t="s">
        <v>1995</v>
      </c>
      <c r="E951" s="256" t="s">
        <v>1996</v>
      </c>
      <c r="F951" s="257">
        <v>2111102</v>
      </c>
      <c r="G951" s="255" t="s">
        <v>932</v>
      </c>
      <c r="H951" s="258">
        <v>1397.42</v>
      </c>
      <c r="I951" s="258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V951" s="258">
        <v>1397.42</v>
      </c>
      <c r="W951" s="279"/>
    </row>
    <row r="952" spans="2:23">
      <c r="B952" s="254">
        <v>45926</v>
      </c>
      <c r="C952" s="255" t="s">
        <v>1704</v>
      </c>
      <c r="D952" s="256" t="s">
        <v>1991</v>
      </c>
      <c r="E952" s="256" t="s">
        <v>1997</v>
      </c>
      <c r="F952" s="257">
        <v>2121001</v>
      </c>
      <c r="G952" s="255" t="s">
        <v>938</v>
      </c>
      <c r="H952" s="258">
        <v>2691.5</v>
      </c>
      <c r="I952" s="258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V952" s="258">
        <v>2691.5</v>
      </c>
      <c r="W952" s="279"/>
    </row>
    <row r="953" spans="2:23">
      <c r="B953" s="254">
        <v>45926</v>
      </c>
      <c r="C953" s="255" t="s">
        <v>1998</v>
      </c>
      <c r="D953" s="256" t="s">
        <v>1999</v>
      </c>
      <c r="E953" s="256" t="s">
        <v>2000</v>
      </c>
      <c r="F953" s="257">
        <v>2210601</v>
      </c>
      <c r="G953" s="255" t="s">
        <v>969</v>
      </c>
      <c r="H953" s="258">
        <v>9600</v>
      </c>
      <c r="I953" s="258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V953" s="258">
        <v>9600</v>
      </c>
      <c r="W953" s="279"/>
    </row>
    <row r="954" spans="2:23">
      <c r="B954" s="254" t="s">
        <v>2045</v>
      </c>
      <c r="C954" s="255" t="s">
        <v>1374</v>
      </c>
      <c r="F954" s="257">
        <v>2111001</v>
      </c>
      <c r="G954" s="255" t="s">
        <v>439</v>
      </c>
      <c r="H954" s="258">
        <v>64696.48</v>
      </c>
      <c r="I954" s="258"/>
      <c r="J954" s="258">
        <v>64696.48</v>
      </c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W954" s="279"/>
    </row>
    <row r="955" spans="2:23">
      <c r="B955" s="254" t="s">
        <v>2045</v>
      </c>
      <c r="C955" s="255" t="s">
        <v>1375</v>
      </c>
      <c r="F955" s="257">
        <v>2111001</v>
      </c>
      <c r="G955" s="255" t="s">
        <v>439</v>
      </c>
      <c r="H955" s="258">
        <v>24165.34</v>
      </c>
      <c r="I955" s="258"/>
      <c r="J955" s="258">
        <v>24165.34</v>
      </c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W955" s="279"/>
    </row>
    <row r="956" spans="2:23">
      <c r="B956" s="254" t="s">
        <v>2045</v>
      </c>
      <c r="C956" s="255" t="s">
        <v>1376</v>
      </c>
      <c r="F956" s="257">
        <v>2111001</v>
      </c>
      <c r="G956" s="255" t="s">
        <v>439</v>
      </c>
      <c r="H956" s="258">
        <v>109620.04</v>
      </c>
      <c r="I956" s="258"/>
      <c r="J956" s="258">
        <v>109620.04</v>
      </c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W956" s="279"/>
    </row>
    <row r="957" spans="2:23">
      <c r="B957" s="254" t="s">
        <v>2045</v>
      </c>
      <c r="C957" s="255" t="s">
        <v>1378</v>
      </c>
      <c r="F957" s="257">
        <v>2111001</v>
      </c>
      <c r="G957" s="255" t="s">
        <v>439</v>
      </c>
      <c r="H957" s="258">
        <v>171606.64</v>
      </c>
      <c r="I957" s="258"/>
      <c r="J957" s="258">
        <v>171606.64</v>
      </c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W957" s="279"/>
    </row>
    <row r="958" spans="2:23">
      <c r="B958" s="254" t="s">
        <v>2045</v>
      </c>
      <c r="C958" s="255" t="s">
        <v>1377</v>
      </c>
      <c r="F958" s="257">
        <v>2111001</v>
      </c>
      <c r="G958" s="255" t="s">
        <v>439</v>
      </c>
      <c r="H958" s="258">
        <v>100818.89</v>
      </c>
      <c r="I958" s="258"/>
      <c r="J958" s="258">
        <v>100818.89</v>
      </c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W958" s="279"/>
    </row>
    <row r="959" spans="2:23">
      <c r="B959" s="254" t="s">
        <v>2045</v>
      </c>
      <c r="C959" s="255" t="s">
        <v>1373</v>
      </c>
      <c r="F959" s="257">
        <v>2111001</v>
      </c>
      <c r="G959" s="255" t="s">
        <v>439</v>
      </c>
      <c r="H959" s="258">
        <v>699950.97</v>
      </c>
      <c r="I959" s="258"/>
      <c r="J959" s="258">
        <v>699950.97</v>
      </c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W959" s="279"/>
    </row>
    <row r="960" spans="2:23">
      <c r="B960" s="254" t="s">
        <v>2046</v>
      </c>
      <c r="C960" s="255" t="s">
        <v>1432</v>
      </c>
      <c r="F960" s="257">
        <v>2211101</v>
      </c>
      <c r="G960" s="255" t="s">
        <v>988</v>
      </c>
      <c r="H960" s="258">
        <v>20</v>
      </c>
      <c r="I960" s="258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>
        <v>20</v>
      </c>
      <c r="T960" s="258"/>
      <c r="W960" s="279"/>
    </row>
    <row r="961" spans="2:23">
      <c r="B961" s="254">
        <v>45848</v>
      </c>
      <c r="C961" s="255" t="s">
        <v>1073</v>
      </c>
      <c r="D961" s="256" t="s">
        <v>2047</v>
      </c>
      <c r="E961" s="256" t="s">
        <v>2048</v>
      </c>
      <c r="F961" s="257">
        <v>2210709</v>
      </c>
      <c r="G961" s="255" t="s">
        <v>1099</v>
      </c>
      <c r="H961" s="258">
        <v>94870</v>
      </c>
      <c r="I961" s="258"/>
      <c r="J961" s="258"/>
      <c r="K961" s="258"/>
      <c r="L961" s="258"/>
      <c r="M961" s="258"/>
      <c r="N961" s="258"/>
      <c r="O961" s="258"/>
      <c r="P961" s="258"/>
      <c r="Q961" s="258">
        <v>94870</v>
      </c>
      <c r="R961" s="258"/>
      <c r="S961" s="258"/>
      <c r="T961" s="258"/>
      <c r="W961" s="279"/>
    </row>
    <row r="962" spans="2:23">
      <c r="B962" s="254">
        <v>45848</v>
      </c>
      <c r="C962" s="255" t="s">
        <v>1073</v>
      </c>
      <c r="D962" s="256" t="s">
        <v>2049</v>
      </c>
      <c r="E962" s="256" t="s">
        <v>2050</v>
      </c>
      <c r="F962" s="257">
        <v>2210709</v>
      </c>
      <c r="G962" s="255" t="s">
        <v>1099</v>
      </c>
      <c r="H962" s="258">
        <v>14275</v>
      </c>
      <c r="I962" s="258"/>
      <c r="J962" s="258"/>
      <c r="K962" s="258"/>
      <c r="L962" s="258"/>
      <c r="M962" s="258"/>
      <c r="N962" s="258"/>
      <c r="O962" s="258"/>
      <c r="P962" s="258"/>
      <c r="Q962" s="258">
        <v>14275</v>
      </c>
      <c r="R962" s="258"/>
      <c r="S962" s="258"/>
      <c r="T962" s="258"/>
      <c r="W962" s="279"/>
    </row>
    <row r="963" spans="2:23">
      <c r="B963" s="254" t="s">
        <v>2051</v>
      </c>
      <c r="C963" s="255" t="s">
        <v>1073</v>
      </c>
      <c r="D963" s="256" t="s">
        <v>2052</v>
      </c>
      <c r="E963" s="256" t="s">
        <v>2053</v>
      </c>
      <c r="F963" s="257">
        <v>2210709</v>
      </c>
      <c r="G963" s="255" t="s">
        <v>1099</v>
      </c>
      <c r="H963" s="258">
        <v>16750</v>
      </c>
      <c r="I963" s="258"/>
      <c r="J963" s="258"/>
      <c r="K963" s="258"/>
      <c r="L963" s="258"/>
      <c r="M963" s="258"/>
      <c r="N963" s="258"/>
      <c r="O963" s="258"/>
      <c r="P963" s="258"/>
      <c r="Q963" s="258">
        <v>16750</v>
      </c>
      <c r="R963" s="258"/>
      <c r="S963" s="258"/>
      <c r="T963" s="258"/>
      <c r="W963" s="279"/>
    </row>
    <row r="964" spans="2:23">
      <c r="B964" s="254" t="s">
        <v>2045</v>
      </c>
      <c r="C964" s="255" t="s">
        <v>1073</v>
      </c>
      <c r="D964" s="256" t="s">
        <v>2054</v>
      </c>
      <c r="E964" s="256" t="s">
        <v>2055</v>
      </c>
      <c r="F964" s="257">
        <v>2210709</v>
      </c>
      <c r="G964" s="255" t="s">
        <v>1099</v>
      </c>
      <c r="H964" s="258">
        <v>14126.18</v>
      </c>
      <c r="I964" s="258"/>
      <c r="J964" s="258"/>
      <c r="K964" s="258"/>
      <c r="L964" s="258"/>
      <c r="M964" s="258"/>
      <c r="N964" s="258"/>
      <c r="O964" s="258"/>
      <c r="P964" s="258"/>
      <c r="Q964" s="258">
        <v>14126.18</v>
      </c>
      <c r="R964" s="258"/>
      <c r="S964" s="258"/>
      <c r="T964" s="258"/>
      <c r="W964" s="279"/>
    </row>
    <row r="965" spans="2:23">
      <c r="B965" s="254" t="s">
        <v>2045</v>
      </c>
      <c r="C965" s="255" t="s">
        <v>1068</v>
      </c>
      <c r="D965" s="256" t="s">
        <v>2054</v>
      </c>
      <c r="E965" s="256" t="s">
        <v>2056</v>
      </c>
      <c r="F965" s="257">
        <v>2210709</v>
      </c>
      <c r="G965" s="255" t="s">
        <v>1099</v>
      </c>
      <c r="H965" s="258">
        <v>67.5</v>
      </c>
      <c r="I965" s="258"/>
      <c r="J965" s="258"/>
      <c r="K965" s="258"/>
      <c r="L965" s="258"/>
      <c r="M965" s="258"/>
      <c r="N965" s="258"/>
      <c r="O965" s="258"/>
      <c r="P965" s="258"/>
      <c r="Q965" s="258">
        <v>67.5</v>
      </c>
      <c r="R965" s="258"/>
      <c r="S965" s="258"/>
      <c r="T965" s="258"/>
      <c r="W965" s="279"/>
    </row>
    <row r="966" spans="2:23">
      <c r="B966" s="254">
        <v>45848</v>
      </c>
      <c r="C966" s="255" t="s">
        <v>2057</v>
      </c>
      <c r="D966" s="256" t="s">
        <v>2058</v>
      </c>
      <c r="E966" s="256" t="s">
        <v>2059</v>
      </c>
      <c r="F966" s="257">
        <v>2821009</v>
      </c>
      <c r="G966" s="255" t="s">
        <v>160</v>
      </c>
      <c r="H966" s="258">
        <v>10000</v>
      </c>
      <c r="I966" s="258"/>
      <c r="J966" s="258"/>
      <c r="K966" s="258"/>
      <c r="L966" s="258"/>
      <c r="M966" s="258"/>
      <c r="N966" s="258"/>
      <c r="O966" s="258"/>
      <c r="P966" s="258"/>
      <c r="Q966" s="258">
        <v>10000</v>
      </c>
      <c r="R966" s="258"/>
      <c r="S966" s="258"/>
      <c r="T966" s="258"/>
      <c r="W966" s="279"/>
    </row>
    <row r="967" spans="2:23">
      <c r="B967" s="254" t="s">
        <v>2060</v>
      </c>
      <c r="C967" s="255" t="s">
        <v>1073</v>
      </c>
      <c r="D967" s="256" t="s">
        <v>2061</v>
      </c>
      <c r="E967" s="256" t="s">
        <v>2062</v>
      </c>
      <c r="F967" s="257">
        <v>2821009</v>
      </c>
      <c r="G967" s="255" t="s">
        <v>160</v>
      </c>
      <c r="H967" s="258">
        <v>52500</v>
      </c>
      <c r="I967" s="258"/>
      <c r="J967" s="258"/>
      <c r="K967" s="258"/>
      <c r="L967" s="258"/>
      <c r="M967" s="258"/>
      <c r="N967" s="258"/>
      <c r="O967" s="258"/>
      <c r="P967" s="258"/>
      <c r="Q967" s="258">
        <v>52500</v>
      </c>
      <c r="R967" s="258"/>
      <c r="S967" s="258"/>
      <c r="T967" s="258"/>
      <c r="W967" s="279"/>
    </row>
    <row r="968" spans="2:23">
      <c r="B968" s="254" t="s">
        <v>2063</v>
      </c>
      <c r="C968" s="255" t="s">
        <v>2064</v>
      </c>
      <c r="D968" s="256" t="s">
        <v>2065</v>
      </c>
      <c r="E968" s="256" t="s">
        <v>2066</v>
      </c>
      <c r="F968" s="257">
        <v>2210205</v>
      </c>
      <c r="G968" s="255" t="s">
        <v>200</v>
      </c>
      <c r="H968" s="258">
        <v>103612.5</v>
      </c>
      <c r="I968" s="258"/>
      <c r="J968" s="258"/>
      <c r="K968" s="258"/>
      <c r="L968" s="258"/>
      <c r="M968" s="258"/>
      <c r="N968" s="258"/>
      <c r="O968" s="258"/>
      <c r="P968" s="258"/>
      <c r="Q968" s="258">
        <v>103612.5</v>
      </c>
      <c r="R968" s="258"/>
      <c r="S968" s="258"/>
      <c r="T968" s="258"/>
      <c r="W968" s="279"/>
    </row>
    <row r="969" spans="2:23">
      <c r="B969" s="254" t="s">
        <v>2063</v>
      </c>
      <c r="C969" s="255" t="s">
        <v>2064</v>
      </c>
      <c r="D969" s="256" t="s">
        <v>2067</v>
      </c>
      <c r="E969" s="256" t="s">
        <v>2068</v>
      </c>
      <c r="F969" s="257">
        <v>2210205</v>
      </c>
      <c r="G969" s="255" t="s">
        <v>200</v>
      </c>
      <c r="H969" s="258">
        <v>104650</v>
      </c>
      <c r="I969" s="258"/>
      <c r="J969" s="258"/>
      <c r="K969" s="258"/>
      <c r="L969" s="258"/>
      <c r="M969" s="258"/>
      <c r="N969" s="258"/>
      <c r="O969" s="258"/>
      <c r="P969" s="258"/>
      <c r="Q969" s="258">
        <v>104650</v>
      </c>
      <c r="R969" s="258"/>
      <c r="S969" s="258"/>
      <c r="T969" s="258"/>
      <c r="W969" s="279"/>
    </row>
    <row r="970" spans="2:23">
      <c r="B970" s="254" t="s">
        <v>2060</v>
      </c>
      <c r="C970" s="255" t="s">
        <v>1073</v>
      </c>
      <c r="D970" s="256" t="s">
        <v>2069</v>
      </c>
      <c r="E970" s="256" t="s">
        <v>2070</v>
      </c>
      <c r="F970" s="257">
        <v>2210601</v>
      </c>
      <c r="G970" s="255" t="s">
        <v>969</v>
      </c>
      <c r="H970" s="258">
        <v>214386.73</v>
      </c>
      <c r="I970" s="258"/>
      <c r="J970" s="258"/>
      <c r="K970" s="258"/>
      <c r="L970" s="258"/>
      <c r="M970" s="258"/>
      <c r="N970" s="258"/>
      <c r="O970" s="258"/>
      <c r="P970" s="258"/>
      <c r="Q970" s="258">
        <v>214386.73</v>
      </c>
      <c r="R970" s="258"/>
      <c r="S970" s="258"/>
      <c r="T970" s="258"/>
      <c r="W970" s="279"/>
    </row>
    <row r="971" spans="2:23">
      <c r="B971" s="254" t="s">
        <v>2071</v>
      </c>
      <c r="C971" s="255" t="s">
        <v>1068</v>
      </c>
      <c r="D971" s="256" t="s">
        <v>2069</v>
      </c>
      <c r="E971" s="256" t="s">
        <v>2072</v>
      </c>
      <c r="F971" s="257">
        <v>2210601</v>
      </c>
      <c r="G971" s="255" t="s">
        <v>969</v>
      </c>
      <c r="H971" s="258">
        <v>11283.51</v>
      </c>
      <c r="I971" s="258"/>
      <c r="J971" s="258"/>
      <c r="K971" s="258"/>
      <c r="L971" s="258"/>
      <c r="M971" s="258"/>
      <c r="N971" s="258"/>
      <c r="O971" s="258"/>
      <c r="P971" s="258"/>
      <c r="Q971" s="258">
        <v>11283.51</v>
      </c>
      <c r="R971" s="258"/>
      <c r="S971" s="258"/>
      <c r="T971" s="258"/>
      <c r="W971" s="279"/>
    </row>
    <row r="972" spans="2:23">
      <c r="B972" s="254" t="s">
        <v>2045</v>
      </c>
      <c r="C972" s="255" t="s">
        <v>1068</v>
      </c>
      <c r="D972" s="256" t="s">
        <v>2073</v>
      </c>
      <c r="E972" s="256" t="s">
        <v>2074</v>
      </c>
      <c r="F972" s="257">
        <v>2814101</v>
      </c>
      <c r="G972" s="255" t="s">
        <v>1020</v>
      </c>
      <c r="H972" s="258">
        <v>1584</v>
      </c>
      <c r="I972" s="258"/>
      <c r="J972" s="258"/>
      <c r="K972" s="258"/>
      <c r="L972" s="258"/>
      <c r="M972" s="258"/>
      <c r="N972" s="258"/>
      <c r="O972" s="258"/>
      <c r="P972" s="258"/>
      <c r="Q972" s="258">
        <v>1584</v>
      </c>
      <c r="R972" s="258"/>
      <c r="S972" s="258"/>
      <c r="T972" s="258"/>
      <c r="W972" s="279"/>
    </row>
    <row r="973" spans="2:23">
      <c r="B973" s="254" t="s">
        <v>2045</v>
      </c>
      <c r="C973" s="255" t="s">
        <v>1432</v>
      </c>
      <c r="F973" s="257">
        <v>2211101</v>
      </c>
      <c r="G973" s="255" t="s">
        <v>988</v>
      </c>
      <c r="H973" s="258">
        <v>432</v>
      </c>
      <c r="I973" s="258"/>
      <c r="J973" s="258"/>
      <c r="K973" s="258"/>
      <c r="L973" s="258"/>
      <c r="M973" s="258"/>
      <c r="N973" s="258"/>
      <c r="O973" s="258"/>
      <c r="P973" s="258"/>
      <c r="Q973" s="258">
        <v>432</v>
      </c>
      <c r="R973" s="258"/>
      <c r="S973" s="258"/>
      <c r="T973" s="258"/>
      <c r="W973" s="279"/>
    </row>
    <row r="974" spans="2:23">
      <c r="B974" s="254">
        <v>45933</v>
      </c>
      <c r="C974" s="255" t="s">
        <v>2075</v>
      </c>
      <c r="D974" s="256">
        <v>45667</v>
      </c>
      <c r="E974" s="256" t="s">
        <v>2076</v>
      </c>
      <c r="F974" s="257">
        <v>2210122</v>
      </c>
      <c r="G974" s="255" t="s">
        <v>950</v>
      </c>
      <c r="H974" s="258">
        <v>10000</v>
      </c>
      <c r="I974" s="258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>
        <v>10000</v>
      </c>
      <c r="W974" s="279"/>
    </row>
    <row r="975" spans="2:23">
      <c r="B975" s="254" t="s">
        <v>2077</v>
      </c>
      <c r="C975" s="255" t="s">
        <v>1640</v>
      </c>
      <c r="D975" s="256">
        <v>45698</v>
      </c>
      <c r="E975" s="256" t="s">
        <v>2078</v>
      </c>
      <c r="F975" s="257">
        <v>2821002</v>
      </c>
      <c r="G975" s="255" t="s">
        <v>472</v>
      </c>
      <c r="H975" s="258">
        <v>9400</v>
      </c>
      <c r="I975" s="258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>
        <v>9400</v>
      </c>
      <c r="W975" s="279"/>
    </row>
    <row r="976" spans="2:23">
      <c r="B976" s="254" t="s">
        <v>2077</v>
      </c>
      <c r="C976" s="255" t="s">
        <v>1068</v>
      </c>
      <c r="D976" s="256">
        <v>45698</v>
      </c>
      <c r="E976" s="256" t="s">
        <v>2079</v>
      </c>
      <c r="F976" s="257">
        <v>2821002</v>
      </c>
      <c r="G976" s="255" t="s">
        <v>472</v>
      </c>
      <c r="H976" s="258">
        <v>600</v>
      </c>
      <c r="I976" s="258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>
        <v>600</v>
      </c>
      <c r="W976" s="279"/>
    </row>
    <row r="977" spans="2:23">
      <c r="B977" s="254" t="s">
        <v>2063</v>
      </c>
      <c r="C977" s="255" t="s">
        <v>1628</v>
      </c>
      <c r="D977" s="256">
        <v>45726</v>
      </c>
      <c r="E977" s="256" t="s">
        <v>2080</v>
      </c>
      <c r="F977" s="257">
        <v>2210801</v>
      </c>
      <c r="G977" s="255" t="s">
        <v>981</v>
      </c>
      <c r="H977" s="258">
        <v>7113.36</v>
      </c>
      <c r="I977" s="258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>
        <v>7113.36</v>
      </c>
      <c r="W977" s="279"/>
    </row>
    <row r="978" spans="2:23">
      <c r="B978" s="254" t="s">
        <v>2063</v>
      </c>
      <c r="C978" s="255" t="s">
        <v>1068</v>
      </c>
      <c r="D978" s="256">
        <v>45726</v>
      </c>
      <c r="E978" s="256" t="s">
        <v>2081</v>
      </c>
      <c r="F978" s="257">
        <v>2210801</v>
      </c>
      <c r="G978" s="255" t="s">
        <v>981</v>
      </c>
      <c r="H978" s="258">
        <v>790.37</v>
      </c>
      <c r="I978" s="258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>
        <v>790.37</v>
      </c>
      <c r="W978" s="279"/>
    </row>
    <row r="979" spans="2:23">
      <c r="B979" s="254" t="s">
        <v>2045</v>
      </c>
      <c r="C979" s="255" t="s">
        <v>1064</v>
      </c>
      <c r="F979" s="257">
        <v>2211101</v>
      </c>
      <c r="G979" s="255" t="s">
        <v>988</v>
      </c>
      <c r="H979" s="258">
        <v>292</v>
      </c>
      <c r="I979" s="258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>
        <v>292</v>
      </c>
      <c r="W979" s="279"/>
    </row>
    <row r="980" spans="2:23">
      <c r="B980" s="254">
        <v>45933</v>
      </c>
      <c r="C980" s="255" t="s">
        <v>1073</v>
      </c>
      <c r="D980" s="256">
        <v>45667</v>
      </c>
      <c r="E980" s="256" t="s">
        <v>2082</v>
      </c>
      <c r="F980" s="257">
        <v>2821009</v>
      </c>
      <c r="G980" s="255" t="s">
        <v>160</v>
      </c>
      <c r="H980" s="258">
        <v>8000</v>
      </c>
      <c r="I980" s="258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V980" s="258">
        <v>8000</v>
      </c>
      <c r="W980" s="279"/>
    </row>
    <row r="981" spans="2:23">
      <c r="B981" s="254">
        <v>45933</v>
      </c>
      <c r="C981" s="255" t="s">
        <v>1073</v>
      </c>
      <c r="D981" s="256">
        <v>45698</v>
      </c>
      <c r="E981" s="256" t="s">
        <v>2083</v>
      </c>
      <c r="F981" s="257">
        <v>2210511</v>
      </c>
      <c r="G981" s="255" t="s">
        <v>965</v>
      </c>
      <c r="H981" s="258">
        <v>750</v>
      </c>
      <c r="I981" s="258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V981" s="258">
        <v>750</v>
      </c>
      <c r="W981" s="279"/>
    </row>
    <row r="982" spans="2:23">
      <c r="B982" s="254">
        <v>45933</v>
      </c>
      <c r="C982" s="255" t="s">
        <v>1073</v>
      </c>
      <c r="D982" s="256">
        <v>45726</v>
      </c>
      <c r="E982" s="256" t="s">
        <v>2084</v>
      </c>
      <c r="F982" s="257">
        <v>2210202</v>
      </c>
      <c r="G982" s="255" t="s">
        <v>136</v>
      </c>
      <c r="H982" s="258">
        <v>600</v>
      </c>
      <c r="I982" s="258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V982" s="258">
        <v>600</v>
      </c>
      <c r="W982" s="279"/>
    </row>
    <row r="983" spans="2:23">
      <c r="B983" s="254">
        <v>45933</v>
      </c>
      <c r="C983" s="255" t="s">
        <v>1073</v>
      </c>
      <c r="D983" s="256">
        <v>45726</v>
      </c>
      <c r="E983" s="256" t="s">
        <v>2084</v>
      </c>
      <c r="F983" s="257">
        <v>2210505</v>
      </c>
      <c r="G983" s="255" t="s">
        <v>142</v>
      </c>
      <c r="H983" s="258">
        <v>600</v>
      </c>
      <c r="I983" s="258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V983" s="258">
        <v>600</v>
      </c>
      <c r="W983" s="279"/>
    </row>
    <row r="984" spans="2:23">
      <c r="B984" s="254">
        <v>45933</v>
      </c>
      <c r="C984" s="255" t="s">
        <v>1073</v>
      </c>
      <c r="D984" s="256">
        <v>45757</v>
      </c>
      <c r="E984" s="256" t="s">
        <v>2084</v>
      </c>
      <c r="F984" s="257">
        <v>2210511</v>
      </c>
      <c r="G984" s="255" t="s">
        <v>965</v>
      </c>
      <c r="H984" s="258">
        <v>600</v>
      </c>
      <c r="I984" s="258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V984" s="258">
        <v>600</v>
      </c>
      <c r="W984" s="279"/>
    </row>
    <row r="985" spans="2:23">
      <c r="B985" s="254">
        <v>45937</v>
      </c>
      <c r="C985" s="255" t="s">
        <v>1073</v>
      </c>
      <c r="D985" s="256">
        <v>45787</v>
      </c>
      <c r="E985" s="256" t="s">
        <v>2085</v>
      </c>
      <c r="F985" s="257">
        <v>2210505</v>
      </c>
      <c r="G985" s="255" t="s">
        <v>142</v>
      </c>
      <c r="H985" s="258">
        <v>1500</v>
      </c>
      <c r="I985" s="258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V985" s="258">
        <v>1500</v>
      </c>
      <c r="W985" s="279"/>
    </row>
    <row r="986" spans="2:23">
      <c r="B986" s="254" t="s">
        <v>2086</v>
      </c>
      <c r="C986" s="255" t="s">
        <v>1073</v>
      </c>
      <c r="D986" s="256">
        <v>45818</v>
      </c>
      <c r="E986" s="256" t="s">
        <v>2087</v>
      </c>
      <c r="F986" s="257">
        <v>2210709</v>
      </c>
      <c r="G986" s="255" t="s">
        <v>1099</v>
      </c>
      <c r="H986" s="258">
        <v>9065</v>
      </c>
      <c r="I986" s="258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V986" s="258">
        <v>9065</v>
      </c>
      <c r="W986" s="279"/>
    </row>
    <row r="987" spans="2:23">
      <c r="B987" s="254" t="s">
        <v>2086</v>
      </c>
      <c r="C987" s="255" t="s">
        <v>1068</v>
      </c>
      <c r="D987" s="256">
        <v>45818</v>
      </c>
      <c r="E987" s="256" t="s">
        <v>2088</v>
      </c>
      <c r="F987" s="257">
        <v>2210709</v>
      </c>
      <c r="G987" s="255" t="s">
        <v>1099</v>
      </c>
      <c r="H987" s="258">
        <v>735</v>
      </c>
      <c r="I987" s="258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V987" s="258">
        <v>735</v>
      </c>
      <c r="W987" s="279"/>
    </row>
    <row r="988" spans="2:23">
      <c r="B988" s="254" t="s">
        <v>2077</v>
      </c>
      <c r="C988" s="255" t="s">
        <v>1073</v>
      </c>
      <c r="D988" s="256">
        <v>45848</v>
      </c>
      <c r="E988" s="256" t="s">
        <v>2089</v>
      </c>
      <c r="F988" s="257">
        <v>2210709</v>
      </c>
      <c r="G988" s="255" t="s">
        <v>1099</v>
      </c>
      <c r="H988" s="258">
        <v>6576.67</v>
      </c>
      <c r="I988" s="258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V988" s="258">
        <v>6576.67</v>
      </c>
      <c r="W988" s="279"/>
    </row>
    <row r="989" spans="2:23">
      <c r="B989" s="254" t="s">
        <v>2077</v>
      </c>
      <c r="C989" s="255" t="s">
        <v>1068</v>
      </c>
      <c r="D989" s="256">
        <v>45848</v>
      </c>
      <c r="E989" s="256" t="s">
        <v>2090</v>
      </c>
      <c r="F989" s="257">
        <v>2210709</v>
      </c>
      <c r="G989" s="255" t="s">
        <v>1099</v>
      </c>
      <c r="H989" s="258">
        <v>411.07</v>
      </c>
      <c r="I989" s="258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V989" s="258">
        <v>411.07</v>
      </c>
      <c r="W989" s="279"/>
    </row>
    <row r="990" spans="2:23">
      <c r="B990" s="254" t="s">
        <v>2063</v>
      </c>
      <c r="C990" s="255" t="s">
        <v>1073</v>
      </c>
      <c r="D990" s="256">
        <v>45879</v>
      </c>
      <c r="E990" s="256" t="s">
        <v>2091</v>
      </c>
      <c r="F990" s="257">
        <v>2210709</v>
      </c>
      <c r="G990" s="255" t="s">
        <v>1099</v>
      </c>
      <c r="H990" s="258">
        <v>3340</v>
      </c>
      <c r="I990" s="258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V990" s="258">
        <v>3340</v>
      </c>
      <c r="W990" s="279"/>
    </row>
    <row r="991" spans="2:23">
      <c r="B991" s="254" t="s">
        <v>2092</v>
      </c>
      <c r="C991" s="255" t="s">
        <v>1073</v>
      </c>
      <c r="D991" s="256">
        <v>45910</v>
      </c>
      <c r="E991" s="256" t="s">
        <v>2093</v>
      </c>
      <c r="F991" s="257">
        <v>2210205</v>
      </c>
      <c r="G991" s="255" t="s">
        <v>200</v>
      </c>
      <c r="H991" s="258">
        <v>14345</v>
      </c>
      <c r="I991" s="258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V991" s="258">
        <v>14345</v>
      </c>
      <c r="W991" s="279"/>
    </row>
    <row r="992" spans="2:23">
      <c r="B992" s="254" t="s">
        <v>2092</v>
      </c>
      <c r="C992" s="255" t="s">
        <v>1068</v>
      </c>
      <c r="D992" s="256">
        <v>45910</v>
      </c>
      <c r="E992" s="256" t="s">
        <v>2094</v>
      </c>
      <c r="F992" s="257">
        <v>2210205</v>
      </c>
      <c r="G992" s="255" t="s">
        <v>200</v>
      </c>
      <c r="H992" s="258">
        <v>755</v>
      </c>
      <c r="I992" s="258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V992" s="258">
        <v>755</v>
      </c>
      <c r="W992" s="279"/>
    </row>
    <row r="993" spans="2:23">
      <c r="B993" s="254" t="s">
        <v>2071</v>
      </c>
      <c r="C993" s="255" t="s">
        <v>1073</v>
      </c>
      <c r="D993" s="256">
        <v>45940</v>
      </c>
      <c r="E993" s="256" t="s">
        <v>2095</v>
      </c>
      <c r="F993" s="257">
        <v>2821009</v>
      </c>
      <c r="G993" s="255" t="s">
        <v>160</v>
      </c>
      <c r="H993" s="258">
        <v>15000</v>
      </c>
      <c r="I993" s="258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V993" s="258">
        <v>15000</v>
      </c>
      <c r="W993" s="279"/>
    </row>
    <row r="994" spans="2:23">
      <c r="B994" s="254" t="s">
        <v>2071</v>
      </c>
      <c r="C994" s="255" t="s">
        <v>1073</v>
      </c>
      <c r="D994" s="256">
        <v>45971</v>
      </c>
      <c r="E994" s="256" t="s">
        <v>2095</v>
      </c>
      <c r="F994" s="257">
        <v>2210205</v>
      </c>
      <c r="G994" s="255" t="s">
        <v>200</v>
      </c>
      <c r="H994" s="258">
        <v>10000</v>
      </c>
      <c r="I994" s="258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V994" s="258">
        <v>10000</v>
      </c>
      <c r="W994" s="279"/>
    </row>
    <row r="995" spans="2:23">
      <c r="B995" s="254" t="s">
        <v>2071</v>
      </c>
      <c r="C995" s="255" t="s">
        <v>1068</v>
      </c>
      <c r="D995" s="256">
        <v>46001</v>
      </c>
      <c r="E995" s="256" t="s">
        <v>2095</v>
      </c>
      <c r="F995" s="257">
        <v>2210709</v>
      </c>
      <c r="G995" s="255" t="s">
        <v>1099</v>
      </c>
      <c r="H995" s="258">
        <v>6660</v>
      </c>
      <c r="I995" s="258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V995" s="258">
        <v>6660</v>
      </c>
      <c r="W995" s="279"/>
    </row>
    <row r="996" spans="2:23">
      <c r="B996" s="254" t="s">
        <v>2071</v>
      </c>
      <c r="C996" s="255" t="s">
        <v>1073</v>
      </c>
      <c r="D996" s="256" t="s">
        <v>2086</v>
      </c>
      <c r="E996" s="256" t="s">
        <v>2095</v>
      </c>
      <c r="F996" s="257">
        <v>2210201</v>
      </c>
      <c r="G996" s="255" t="s">
        <v>952</v>
      </c>
      <c r="H996" s="258">
        <v>5000</v>
      </c>
      <c r="I996" s="258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V996" s="258">
        <v>5000</v>
      </c>
      <c r="W996" s="279"/>
    </row>
    <row r="997" spans="2:23">
      <c r="B997" s="254" t="s">
        <v>2071</v>
      </c>
      <c r="C997" s="255" t="s">
        <v>1073</v>
      </c>
      <c r="D997" s="256" t="s">
        <v>2051</v>
      </c>
      <c r="E997" s="256" t="s">
        <v>2095</v>
      </c>
      <c r="F997" s="257">
        <v>2210205</v>
      </c>
      <c r="G997" s="255" t="s">
        <v>200</v>
      </c>
      <c r="H997" s="258">
        <v>4345</v>
      </c>
      <c r="I997" s="258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V997" s="258">
        <v>4345</v>
      </c>
      <c r="W997" s="279"/>
    </row>
    <row r="998" spans="2:23">
      <c r="B998" s="254" t="s">
        <v>2071</v>
      </c>
      <c r="C998" s="255" t="s">
        <v>1073</v>
      </c>
      <c r="D998" s="256" t="s">
        <v>2063</v>
      </c>
      <c r="E998" s="256" t="s">
        <v>2096</v>
      </c>
      <c r="F998" s="257">
        <v>2111248</v>
      </c>
      <c r="G998" s="255" t="s">
        <v>936</v>
      </c>
      <c r="H998" s="258">
        <v>1800</v>
      </c>
      <c r="I998" s="258"/>
      <c r="J998" s="258">
        <v>0</v>
      </c>
      <c r="K998" s="258">
        <v>0</v>
      </c>
      <c r="L998" s="258">
        <v>0</v>
      </c>
      <c r="M998" s="258">
        <v>0</v>
      </c>
      <c r="N998" s="258">
        <v>0</v>
      </c>
      <c r="O998" s="258">
        <v>0</v>
      </c>
      <c r="P998" s="258">
        <v>0</v>
      </c>
      <c r="Q998" s="258">
        <v>0</v>
      </c>
      <c r="R998" s="258">
        <v>0</v>
      </c>
      <c r="S998" s="258">
        <v>0</v>
      </c>
      <c r="T998" s="258">
        <v>0</v>
      </c>
      <c r="U998" s="258">
        <v>0</v>
      </c>
      <c r="V998" s="258">
        <v>1800</v>
      </c>
      <c r="W998" s="279"/>
    </row>
    <row r="999" spans="2:23">
      <c r="B999" s="254" t="s">
        <v>2071</v>
      </c>
      <c r="C999" s="255" t="s">
        <v>1073</v>
      </c>
      <c r="D999" s="256" t="s">
        <v>2063</v>
      </c>
      <c r="E999" s="256" t="s">
        <v>2097</v>
      </c>
      <c r="F999" s="257">
        <v>2111248</v>
      </c>
      <c r="G999" s="255" t="s">
        <v>936</v>
      </c>
      <c r="H999" s="258">
        <v>200</v>
      </c>
      <c r="I999" s="258"/>
      <c r="J999" s="258">
        <v>0</v>
      </c>
      <c r="K999" s="258">
        <v>0</v>
      </c>
      <c r="L999" s="258">
        <v>0</v>
      </c>
      <c r="M999" s="258">
        <v>0</v>
      </c>
      <c r="N999" s="258">
        <v>0</v>
      </c>
      <c r="O999" s="258">
        <v>0</v>
      </c>
      <c r="P999" s="258">
        <v>0</v>
      </c>
      <c r="Q999" s="258">
        <v>0</v>
      </c>
      <c r="R999" s="258">
        <v>0</v>
      </c>
      <c r="S999" s="258">
        <v>0</v>
      </c>
      <c r="T999" s="258">
        <v>0</v>
      </c>
      <c r="U999" s="258">
        <v>0</v>
      </c>
      <c r="V999" s="258">
        <v>200</v>
      </c>
      <c r="W999" s="279"/>
    </row>
    <row r="1000" spans="2:23">
      <c r="B1000" s="254" t="s">
        <v>2071</v>
      </c>
      <c r="C1000" s="255" t="s">
        <v>1073</v>
      </c>
      <c r="D1000" s="256" t="s">
        <v>2092</v>
      </c>
      <c r="E1000" s="256" t="s">
        <v>2098</v>
      </c>
      <c r="F1000" s="257">
        <v>2210505</v>
      </c>
      <c r="G1000" s="255" t="s">
        <v>142</v>
      </c>
      <c r="H1000" s="258">
        <v>700</v>
      </c>
      <c r="I1000" s="258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V1000" s="258">
        <v>700</v>
      </c>
      <c r="W1000" s="279"/>
    </row>
    <row r="1001" spans="2:23">
      <c r="B1001" s="254" t="s">
        <v>2046</v>
      </c>
      <c r="C1001" s="255" t="s">
        <v>1617</v>
      </c>
      <c r="D1001" s="256" t="s">
        <v>2099</v>
      </c>
      <c r="E1001" s="256" t="s">
        <v>2100</v>
      </c>
      <c r="F1001" s="257">
        <v>2210801</v>
      </c>
      <c r="G1001" s="255" t="s">
        <v>981</v>
      </c>
      <c r="H1001" s="258">
        <v>37260</v>
      </c>
      <c r="I1001" s="258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V1001" s="258">
        <v>37260</v>
      </c>
      <c r="W1001" s="279"/>
    </row>
    <row r="1002" spans="2:23">
      <c r="B1002" s="254" t="s">
        <v>2046</v>
      </c>
      <c r="C1002" s="255" t="s">
        <v>1068</v>
      </c>
      <c r="D1002" s="256" t="s">
        <v>2099</v>
      </c>
      <c r="E1002" s="256" t="s">
        <v>2101</v>
      </c>
      <c r="F1002" s="257">
        <v>2210801</v>
      </c>
      <c r="G1002" s="255" t="s">
        <v>981</v>
      </c>
      <c r="H1002" s="258">
        <v>4140</v>
      </c>
      <c r="I1002" s="258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V1002" s="258">
        <v>4140</v>
      </c>
      <c r="W1002" s="279"/>
    </row>
    <row r="1003" spans="2:23">
      <c r="B1003" s="254" t="s">
        <v>2046</v>
      </c>
      <c r="C1003" s="255" t="s">
        <v>1617</v>
      </c>
      <c r="D1003" s="256" t="s">
        <v>2102</v>
      </c>
      <c r="E1003" s="256" t="s">
        <v>2103</v>
      </c>
      <c r="F1003" s="257">
        <v>2210801</v>
      </c>
      <c r="G1003" s="255" t="s">
        <v>981</v>
      </c>
      <c r="H1003" s="258">
        <v>11250</v>
      </c>
      <c r="I1003" s="258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V1003" s="258">
        <v>11250</v>
      </c>
      <c r="W1003" s="279"/>
    </row>
    <row r="1004" spans="2:23">
      <c r="B1004" s="254" t="s">
        <v>2046</v>
      </c>
      <c r="C1004" s="255" t="s">
        <v>1068</v>
      </c>
      <c r="D1004" s="256" t="s">
        <v>2102</v>
      </c>
      <c r="E1004" s="256" t="s">
        <v>2104</v>
      </c>
      <c r="F1004" s="257">
        <v>2210801</v>
      </c>
      <c r="G1004" s="255" t="s">
        <v>981</v>
      </c>
      <c r="H1004" s="258">
        <v>1250.08</v>
      </c>
      <c r="I1004" s="258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V1004" s="258">
        <v>1250.08</v>
      </c>
      <c r="W1004" s="279"/>
    </row>
    <row r="1005" spans="2:23">
      <c r="B1005" s="254" t="s">
        <v>2045</v>
      </c>
      <c r="C1005" s="255" t="s">
        <v>1073</v>
      </c>
      <c r="D1005" s="256" t="s">
        <v>2060</v>
      </c>
      <c r="E1005" s="256" t="s">
        <v>2105</v>
      </c>
      <c r="F1005" s="257">
        <v>2210709</v>
      </c>
      <c r="G1005" s="255" t="s">
        <v>1099</v>
      </c>
      <c r="H1005" s="258">
        <v>7510.86</v>
      </c>
      <c r="I1005" s="258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V1005" s="258">
        <v>7510.86</v>
      </c>
      <c r="W1005" s="279"/>
    </row>
    <row r="1006" spans="2:23">
      <c r="B1006" s="254" t="s">
        <v>2045</v>
      </c>
      <c r="C1006" s="255" t="s">
        <v>1068</v>
      </c>
      <c r="D1006" s="256" t="s">
        <v>2060</v>
      </c>
      <c r="E1006" s="256" t="s">
        <v>2106</v>
      </c>
      <c r="F1006" s="257">
        <v>2210709</v>
      </c>
      <c r="G1006" s="255" t="s">
        <v>1099</v>
      </c>
      <c r="H1006" s="258">
        <v>511.98</v>
      </c>
      <c r="I1006" s="258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V1006" s="258">
        <v>511.98</v>
      </c>
      <c r="W1006" s="279"/>
    </row>
    <row r="1007" spans="2:23">
      <c r="B1007" s="254" t="s">
        <v>2045</v>
      </c>
      <c r="C1007" s="255" t="s">
        <v>1073</v>
      </c>
      <c r="D1007" s="256" t="s">
        <v>2107</v>
      </c>
      <c r="E1007" s="256" t="s">
        <v>2105</v>
      </c>
      <c r="F1007" s="257">
        <v>2210709</v>
      </c>
      <c r="G1007" s="255" t="s">
        <v>1099</v>
      </c>
      <c r="H1007" s="258">
        <v>6234.87</v>
      </c>
      <c r="I1007" s="258"/>
      <c r="J1007" s="258"/>
      <c r="K1007" s="258"/>
      <c r="L1007" s="258"/>
      <c r="M1007" s="258"/>
      <c r="N1007" s="258"/>
      <c r="O1007" s="258"/>
      <c r="P1007" s="258"/>
      <c r="Q1007" s="258"/>
      <c r="R1007" s="258"/>
      <c r="S1007" s="258"/>
      <c r="T1007" s="258"/>
      <c r="V1007" s="258">
        <v>6234.87</v>
      </c>
      <c r="W1007" s="279"/>
    </row>
    <row r="1008" spans="2:23">
      <c r="B1008" s="254" t="s">
        <v>2045</v>
      </c>
      <c r="C1008" s="255" t="s">
        <v>1068</v>
      </c>
      <c r="D1008" s="256" t="s">
        <v>2107</v>
      </c>
      <c r="E1008" s="256" t="s">
        <v>2106</v>
      </c>
      <c r="F1008" s="257">
        <v>2210709</v>
      </c>
      <c r="G1008" s="255" t="s">
        <v>1099</v>
      </c>
      <c r="H1008" s="258">
        <v>368.43</v>
      </c>
      <c r="I1008" s="258"/>
      <c r="J1008" s="258"/>
      <c r="K1008" s="258"/>
      <c r="L1008" s="258"/>
      <c r="M1008" s="258"/>
      <c r="N1008" s="258"/>
      <c r="O1008" s="258"/>
      <c r="P1008" s="258"/>
      <c r="Q1008" s="258"/>
      <c r="R1008" s="258"/>
      <c r="S1008" s="258"/>
      <c r="T1008" s="258"/>
      <c r="V1008" s="258">
        <v>368.43</v>
      </c>
      <c r="W1008" s="279"/>
    </row>
    <row r="1009" spans="2:23">
      <c r="B1009" s="254" t="s">
        <v>2045</v>
      </c>
      <c r="C1009" s="255" t="s">
        <v>1073</v>
      </c>
      <c r="D1009" s="256" t="s">
        <v>2108</v>
      </c>
      <c r="E1009" s="256" t="s">
        <v>2105</v>
      </c>
      <c r="F1009" s="257">
        <v>2210709</v>
      </c>
      <c r="G1009" s="255" t="s">
        <v>1099</v>
      </c>
      <c r="H1009" s="258">
        <v>5660.27</v>
      </c>
      <c r="I1009" s="258"/>
      <c r="J1009" s="258"/>
      <c r="K1009" s="258"/>
      <c r="L1009" s="258"/>
      <c r="M1009" s="258"/>
      <c r="N1009" s="258"/>
      <c r="O1009" s="258"/>
      <c r="P1009" s="258"/>
      <c r="Q1009" s="258"/>
      <c r="R1009" s="258"/>
      <c r="S1009" s="258"/>
      <c r="T1009" s="258"/>
      <c r="V1009" s="258">
        <v>5660.27</v>
      </c>
      <c r="W1009" s="279"/>
    </row>
    <row r="1010" spans="2:23">
      <c r="B1010" s="254" t="s">
        <v>2045</v>
      </c>
      <c r="C1010" s="255" t="s">
        <v>1068</v>
      </c>
      <c r="D1010" s="256" t="s">
        <v>2108</v>
      </c>
      <c r="E1010" s="256" t="s">
        <v>2106</v>
      </c>
      <c r="F1010" s="257">
        <v>2210709</v>
      </c>
      <c r="G1010" s="255" t="s">
        <v>1099</v>
      </c>
      <c r="H1010" s="258">
        <v>318.59</v>
      </c>
      <c r="I1010" s="258"/>
      <c r="J1010" s="258"/>
      <c r="K1010" s="258"/>
      <c r="L1010" s="258"/>
      <c r="M1010" s="258"/>
      <c r="N1010" s="258"/>
      <c r="O1010" s="258"/>
      <c r="P1010" s="258"/>
      <c r="Q1010" s="258"/>
      <c r="R1010" s="258"/>
      <c r="S1010" s="258"/>
      <c r="T1010" s="258"/>
      <c r="V1010" s="258">
        <v>318.59</v>
      </c>
      <c r="W1010" s="279"/>
    </row>
    <row r="1011" spans="2:23">
      <c r="B1011" s="254" t="s">
        <v>2045</v>
      </c>
      <c r="C1011" s="255" t="s">
        <v>1073</v>
      </c>
      <c r="D1011" s="256" t="s">
        <v>2109</v>
      </c>
      <c r="E1011" s="256" t="s">
        <v>2110</v>
      </c>
      <c r="F1011" s="257">
        <v>2210202</v>
      </c>
      <c r="G1011" s="255" t="s">
        <v>136</v>
      </c>
      <c r="H1011" s="258">
        <v>1800</v>
      </c>
      <c r="I1011" s="258"/>
      <c r="J1011" s="258"/>
      <c r="K1011" s="258"/>
      <c r="L1011" s="258"/>
      <c r="M1011" s="258"/>
      <c r="N1011" s="258"/>
      <c r="O1011" s="258"/>
      <c r="P1011" s="258"/>
      <c r="Q1011" s="258"/>
      <c r="R1011" s="258"/>
      <c r="S1011" s="258"/>
      <c r="T1011" s="258"/>
      <c r="V1011" s="258">
        <v>1800</v>
      </c>
      <c r="W1011" s="279"/>
    </row>
    <row r="1012" spans="2:23">
      <c r="B1012" s="254" t="s">
        <v>2071</v>
      </c>
      <c r="C1012" s="255" t="s">
        <v>1073</v>
      </c>
      <c r="D1012" s="256" t="s">
        <v>2071</v>
      </c>
      <c r="E1012" s="256" t="s">
        <v>2096</v>
      </c>
      <c r="F1012" s="257">
        <v>2210505</v>
      </c>
      <c r="G1012" s="255" t="s">
        <v>142</v>
      </c>
      <c r="H1012" s="258">
        <v>700</v>
      </c>
      <c r="I1012" s="258"/>
      <c r="J1012" s="258"/>
      <c r="K1012" s="258"/>
      <c r="L1012" s="258"/>
      <c r="M1012" s="258"/>
      <c r="N1012" s="258"/>
      <c r="O1012" s="258"/>
      <c r="P1012" s="258"/>
      <c r="Q1012" s="258"/>
      <c r="R1012" s="258"/>
      <c r="S1012" s="258"/>
      <c r="T1012" s="258"/>
      <c r="V1012" s="258">
        <v>700</v>
      </c>
      <c r="W1012" s="279"/>
    </row>
    <row r="1013" spans="2:23">
      <c r="B1013" s="254" t="s">
        <v>2045</v>
      </c>
      <c r="C1013" s="255" t="s">
        <v>1073</v>
      </c>
      <c r="D1013" s="256" t="s">
        <v>2111</v>
      </c>
      <c r="E1013" s="256" t="s">
        <v>2105</v>
      </c>
      <c r="F1013" s="257">
        <v>2210709</v>
      </c>
      <c r="G1013" s="255" t="s">
        <v>1099</v>
      </c>
      <c r="H1013" s="258">
        <v>5576.68</v>
      </c>
      <c r="I1013" s="258"/>
      <c r="J1013" s="258"/>
      <c r="K1013" s="258"/>
      <c r="L1013" s="258"/>
      <c r="M1013" s="258"/>
      <c r="N1013" s="258"/>
      <c r="O1013" s="258"/>
      <c r="P1013" s="258"/>
      <c r="Q1013" s="258"/>
      <c r="R1013" s="258"/>
      <c r="S1013" s="258"/>
      <c r="T1013" s="258"/>
      <c r="V1013" s="258">
        <v>5576.68</v>
      </c>
      <c r="W1013" s="279"/>
    </row>
    <row r="1014" spans="2:23">
      <c r="B1014" s="254" t="s">
        <v>2045</v>
      </c>
      <c r="C1014" s="255" t="s">
        <v>1068</v>
      </c>
      <c r="D1014" s="256" t="s">
        <v>2111</v>
      </c>
      <c r="E1014" s="256" t="s">
        <v>2106</v>
      </c>
      <c r="F1014" s="257">
        <v>2210709</v>
      </c>
      <c r="G1014" s="255" t="s">
        <v>1099</v>
      </c>
      <c r="H1014" s="258">
        <v>299.96</v>
      </c>
      <c r="I1014" s="258"/>
      <c r="J1014" s="258"/>
      <c r="K1014" s="258"/>
      <c r="L1014" s="258"/>
      <c r="M1014" s="258"/>
      <c r="N1014" s="258"/>
      <c r="O1014" s="258"/>
      <c r="P1014" s="258"/>
      <c r="Q1014" s="258"/>
      <c r="R1014" s="258"/>
      <c r="S1014" s="258"/>
      <c r="T1014" s="258"/>
      <c r="V1014" s="258">
        <v>299.96</v>
      </c>
      <c r="W1014" s="279"/>
    </row>
    <row r="1015" spans="2:23">
      <c r="B1015" s="254" t="s">
        <v>2045</v>
      </c>
      <c r="C1015" s="255" t="s">
        <v>1073</v>
      </c>
      <c r="D1015" s="256" t="s">
        <v>2112</v>
      </c>
      <c r="E1015" s="256" t="s">
        <v>2110</v>
      </c>
      <c r="F1015" s="257">
        <v>2210709</v>
      </c>
      <c r="G1015" s="255" t="s">
        <v>1099</v>
      </c>
      <c r="H1015" s="258">
        <v>5660.27</v>
      </c>
      <c r="I1015" s="258"/>
      <c r="J1015" s="258"/>
      <c r="K1015" s="258"/>
      <c r="L1015" s="258"/>
      <c r="M1015" s="258"/>
      <c r="N1015" s="258"/>
      <c r="O1015" s="258"/>
      <c r="P1015" s="258"/>
      <c r="Q1015" s="258"/>
      <c r="R1015" s="258"/>
      <c r="S1015" s="258"/>
      <c r="T1015" s="258"/>
      <c r="V1015" s="258">
        <v>5660.27</v>
      </c>
      <c r="W1015" s="279"/>
    </row>
    <row r="1016" spans="2:23">
      <c r="B1016" s="254" t="s">
        <v>2045</v>
      </c>
      <c r="C1016" s="255" t="s">
        <v>1068</v>
      </c>
      <c r="D1016" s="256" t="s">
        <v>2112</v>
      </c>
      <c r="E1016" s="256" t="s">
        <v>2113</v>
      </c>
      <c r="F1016" s="257">
        <v>2210709</v>
      </c>
      <c r="G1016" s="255" t="s">
        <v>1099</v>
      </c>
      <c r="H1016" s="258">
        <v>318.59</v>
      </c>
      <c r="I1016" s="258"/>
      <c r="J1016" s="258"/>
      <c r="K1016" s="258"/>
      <c r="L1016" s="258"/>
      <c r="M1016" s="258"/>
      <c r="N1016" s="258"/>
      <c r="O1016" s="258"/>
      <c r="P1016" s="258"/>
      <c r="Q1016" s="258"/>
      <c r="R1016" s="258"/>
      <c r="S1016" s="258"/>
      <c r="T1016" s="258"/>
      <c r="V1016" s="258">
        <v>318.59</v>
      </c>
      <c r="W1016" s="279">
        <v>208039.05</v>
      </c>
    </row>
    <row r="1017" spans="2:23">
      <c r="B1017" s="254" t="s">
        <v>2071</v>
      </c>
      <c r="C1017" s="255" t="s">
        <v>1073</v>
      </c>
      <c r="D1017" s="256" t="s">
        <v>2077</v>
      </c>
      <c r="E1017" s="256" t="s">
        <v>2095</v>
      </c>
      <c r="F1017" s="257">
        <v>2210606</v>
      </c>
      <c r="G1017" s="255" t="s">
        <v>972</v>
      </c>
      <c r="H1017" s="258">
        <v>30000</v>
      </c>
      <c r="I1017" s="258"/>
      <c r="J1017" s="258"/>
      <c r="K1017" s="258"/>
      <c r="L1017" s="258"/>
      <c r="M1017" s="258"/>
      <c r="N1017" s="258"/>
      <c r="O1017" s="258"/>
      <c r="P1017" s="258"/>
      <c r="Q1017" s="258"/>
      <c r="R1017" s="258"/>
      <c r="S1017" s="258"/>
      <c r="T1017" s="258"/>
      <c r="V1017" s="258">
        <v>30000</v>
      </c>
      <c r="W1017" s="279"/>
    </row>
    <row r="1018" s="255" customFormat="1" spans="2:17">
      <c r="B1018" s="312" t="s">
        <v>2114</v>
      </c>
      <c r="C1018" s="255" t="s">
        <v>1432</v>
      </c>
      <c r="F1018" s="257">
        <v>2211101</v>
      </c>
      <c r="G1018" s="255" t="s">
        <v>988</v>
      </c>
      <c r="H1018" s="255">
        <v>387</v>
      </c>
      <c r="Q1018" s="255">
        <v>387</v>
      </c>
    </row>
    <row r="1019" s="255" customFormat="1" spans="2:18">
      <c r="B1019" s="257" t="s">
        <v>2046</v>
      </c>
      <c r="C1019" s="255" t="s">
        <v>1432</v>
      </c>
      <c r="F1019" s="257">
        <v>2211101</v>
      </c>
      <c r="G1019" s="255" t="s">
        <v>988</v>
      </c>
      <c r="H1019" s="255">
        <v>5</v>
      </c>
      <c r="R1019" s="255">
        <v>5</v>
      </c>
    </row>
    <row r="1020" s="255" customFormat="1" spans="2:18">
      <c r="B1020" s="257" t="s">
        <v>2114</v>
      </c>
      <c r="C1020" s="255" t="s">
        <v>1432</v>
      </c>
      <c r="F1020" s="257">
        <v>2211101</v>
      </c>
      <c r="G1020" s="255" t="s">
        <v>988</v>
      </c>
      <c r="H1020" s="255">
        <v>5</v>
      </c>
      <c r="R1020" s="255">
        <v>5</v>
      </c>
    </row>
    <row r="1021" s="255" customFormat="1" spans="2:18">
      <c r="B1021" s="312">
        <v>45910</v>
      </c>
      <c r="C1021" s="255" t="s">
        <v>1073</v>
      </c>
      <c r="D1021" s="255" t="s">
        <v>2115</v>
      </c>
      <c r="E1021" s="255" t="s">
        <v>2116</v>
      </c>
      <c r="F1021" s="255">
        <v>2210709</v>
      </c>
      <c r="G1021" s="255" t="s">
        <v>1099</v>
      </c>
      <c r="H1021" s="255">
        <v>180000</v>
      </c>
      <c r="R1021" s="255">
        <v>180000</v>
      </c>
    </row>
    <row r="1022" s="255" customFormat="1" spans="2:19">
      <c r="B1022" s="312">
        <v>45727</v>
      </c>
      <c r="C1022" s="255" t="s">
        <v>1073</v>
      </c>
      <c r="D1022" s="255" t="s">
        <v>2117</v>
      </c>
      <c r="E1022" s="255">
        <v>348</v>
      </c>
      <c r="F1022" s="255">
        <v>2821009</v>
      </c>
      <c r="G1022" s="255" t="s">
        <v>160</v>
      </c>
      <c r="H1022" s="255">
        <v>93000</v>
      </c>
      <c r="S1022" s="255">
        <v>93000</v>
      </c>
    </row>
    <row r="1023" s="255" customFormat="1" spans="2:19">
      <c r="B1023" s="312">
        <v>45727</v>
      </c>
      <c r="C1023" s="255" t="s">
        <v>1073</v>
      </c>
      <c r="D1023" s="255" t="s">
        <v>2118</v>
      </c>
      <c r="E1023" s="255">
        <v>349</v>
      </c>
      <c r="F1023" s="255">
        <v>2210511</v>
      </c>
      <c r="G1023" s="255" t="s">
        <v>965</v>
      </c>
      <c r="H1023" s="255">
        <v>1500</v>
      </c>
      <c r="S1023" s="255">
        <v>1500</v>
      </c>
    </row>
    <row r="1024" s="255" customFormat="1" spans="2:19">
      <c r="B1024" s="312">
        <v>45727</v>
      </c>
      <c r="C1024" s="255" t="s">
        <v>1073</v>
      </c>
      <c r="D1024" s="255" t="s">
        <v>2119</v>
      </c>
      <c r="E1024" s="255">
        <v>350</v>
      </c>
      <c r="F1024" s="255">
        <v>2821009</v>
      </c>
      <c r="G1024" s="255" t="s">
        <v>160</v>
      </c>
      <c r="H1024" s="255">
        <v>28000</v>
      </c>
      <c r="S1024" s="255">
        <v>28000</v>
      </c>
    </row>
    <row r="1025" s="255" customFormat="1" spans="2:19">
      <c r="B1025" s="312">
        <v>45727</v>
      </c>
      <c r="C1025" s="255" t="s">
        <v>1073</v>
      </c>
      <c r="D1025" s="255" t="s">
        <v>2120</v>
      </c>
      <c r="E1025" s="255">
        <v>352</v>
      </c>
      <c r="F1025" s="255">
        <v>2210709</v>
      </c>
      <c r="G1025" s="255" t="s">
        <v>1099</v>
      </c>
      <c r="H1025" s="255">
        <v>4000</v>
      </c>
      <c r="S1025" s="255">
        <v>4000</v>
      </c>
    </row>
    <row r="1026" s="255" customFormat="1" spans="2:19">
      <c r="B1026" s="312">
        <v>45727</v>
      </c>
      <c r="C1026" s="255" t="s">
        <v>1073</v>
      </c>
      <c r="D1026" s="255" t="s">
        <v>2121</v>
      </c>
      <c r="E1026" s="255">
        <v>353</v>
      </c>
      <c r="F1026" s="255">
        <v>2821009</v>
      </c>
      <c r="G1026" s="255" t="s">
        <v>160</v>
      </c>
      <c r="H1026" s="255">
        <v>25000</v>
      </c>
      <c r="S1026" s="255">
        <v>25000</v>
      </c>
    </row>
    <row r="1027" s="255" customFormat="1" spans="2:19">
      <c r="B1027" s="312">
        <v>45727</v>
      </c>
      <c r="C1027" s="255" t="s">
        <v>1073</v>
      </c>
      <c r="D1027" s="255" t="s">
        <v>2122</v>
      </c>
      <c r="E1027" s="255">
        <v>354</v>
      </c>
      <c r="F1027" s="255">
        <v>2210709</v>
      </c>
      <c r="G1027" s="255" t="s">
        <v>1099</v>
      </c>
      <c r="H1027" s="255">
        <v>7959.39</v>
      </c>
      <c r="S1027" s="255">
        <v>7959.39</v>
      </c>
    </row>
    <row r="1028" s="255" customFormat="1" spans="2:19">
      <c r="B1028" s="312">
        <v>45727</v>
      </c>
      <c r="C1028" s="255" t="s">
        <v>1068</v>
      </c>
      <c r="D1028" s="255" t="s">
        <v>2122</v>
      </c>
      <c r="E1028" s="255">
        <v>355</v>
      </c>
      <c r="F1028" s="255">
        <v>2210709</v>
      </c>
      <c r="G1028" s="255" t="s">
        <v>1099</v>
      </c>
      <c r="H1028" s="255">
        <v>460.01</v>
      </c>
      <c r="S1028" s="255">
        <v>460.01</v>
      </c>
    </row>
    <row r="1029" s="255" customFormat="1" spans="2:19">
      <c r="B1029" s="312" t="s">
        <v>2123</v>
      </c>
      <c r="C1029" s="255" t="s">
        <v>1469</v>
      </c>
      <c r="D1029" s="255" t="s">
        <v>2124</v>
      </c>
      <c r="E1029" s="255">
        <v>356</v>
      </c>
      <c r="F1029" s="255">
        <v>2821009</v>
      </c>
      <c r="G1029" s="255" t="s">
        <v>160</v>
      </c>
      <c r="H1029" s="255">
        <v>13580</v>
      </c>
      <c r="S1029" s="255">
        <v>13580</v>
      </c>
    </row>
    <row r="1030" s="255" customFormat="1" spans="2:19">
      <c r="B1030" s="312" t="s">
        <v>2123</v>
      </c>
      <c r="C1030" s="255" t="s">
        <v>1068</v>
      </c>
      <c r="D1030" s="255" t="s">
        <v>2124</v>
      </c>
      <c r="E1030" s="255">
        <v>359</v>
      </c>
      <c r="F1030" s="255">
        <v>2821009</v>
      </c>
      <c r="G1030" s="255" t="s">
        <v>160</v>
      </c>
      <c r="H1030" s="255">
        <v>420</v>
      </c>
      <c r="S1030" s="255">
        <v>420</v>
      </c>
    </row>
    <row r="1031" s="255" customFormat="1" spans="2:19">
      <c r="B1031" s="312" t="s">
        <v>2123</v>
      </c>
      <c r="C1031" s="255" t="s">
        <v>1425</v>
      </c>
      <c r="D1031" s="255" t="s">
        <v>2125</v>
      </c>
      <c r="E1031" s="255">
        <v>357</v>
      </c>
      <c r="F1031" s="255">
        <v>2821009</v>
      </c>
      <c r="G1031" s="255" t="s">
        <v>160</v>
      </c>
      <c r="H1031" s="255">
        <v>17460</v>
      </c>
      <c r="S1031" s="255">
        <v>17460</v>
      </c>
    </row>
    <row r="1032" s="255" customFormat="1" spans="2:19">
      <c r="B1032" s="312" t="s">
        <v>2123</v>
      </c>
      <c r="C1032" s="255" t="s">
        <v>1068</v>
      </c>
      <c r="D1032" s="255" t="s">
        <v>2125</v>
      </c>
      <c r="E1032" s="255">
        <v>360</v>
      </c>
      <c r="F1032" s="255">
        <v>2821009</v>
      </c>
      <c r="G1032" s="255" t="s">
        <v>160</v>
      </c>
      <c r="H1032" s="255">
        <v>540</v>
      </c>
      <c r="S1032" s="255">
        <v>540</v>
      </c>
    </row>
    <row r="1033" s="255" customFormat="1" spans="2:19">
      <c r="B1033" s="312" t="s">
        <v>2126</v>
      </c>
      <c r="C1033" s="255" t="s">
        <v>2127</v>
      </c>
      <c r="D1033" s="255" t="s">
        <v>2128</v>
      </c>
      <c r="E1033" s="255">
        <v>358</v>
      </c>
      <c r="F1033" s="255">
        <v>2821009</v>
      </c>
      <c r="G1033" s="255" t="s">
        <v>160</v>
      </c>
      <c r="H1033" s="255">
        <v>95642</v>
      </c>
      <c r="S1033" s="255">
        <v>95642</v>
      </c>
    </row>
    <row r="1034" s="255" customFormat="1" spans="2:19">
      <c r="B1034" s="312" t="s">
        <v>2126</v>
      </c>
      <c r="C1034" s="255" t="s">
        <v>1068</v>
      </c>
      <c r="D1034" s="255" t="s">
        <v>2128</v>
      </c>
      <c r="E1034" s="255">
        <v>361</v>
      </c>
      <c r="F1034" s="255">
        <v>2821009</v>
      </c>
      <c r="G1034" s="255" t="s">
        <v>160</v>
      </c>
      <c r="H1034" s="255">
        <v>2958</v>
      </c>
      <c r="S1034" s="255">
        <v>2958</v>
      </c>
    </row>
    <row r="1035" s="255" customFormat="1" spans="2:19">
      <c r="B1035" s="312" t="s">
        <v>2114</v>
      </c>
      <c r="C1035" s="255" t="s">
        <v>1432</v>
      </c>
      <c r="F1035" s="257">
        <v>2211101</v>
      </c>
      <c r="G1035" s="255" t="s">
        <v>988</v>
      </c>
      <c r="H1035" s="255">
        <v>307</v>
      </c>
      <c r="S1035" s="255">
        <v>307</v>
      </c>
    </row>
    <row r="1036" s="255" customFormat="1" spans="2:10">
      <c r="B1036" s="257" t="s">
        <v>2129</v>
      </c>
      <c r="C1036" s="255" t="s">
        <v>1378</v>
      </c>
      <c r="F1036" s="257">
        <v>2111001</v>
      </c>
      <c r="G1036" s="255" t="s">
        <v>439</v>
      </c>
      <c r="H1036" s="255">
        <v>202286.48</v>
      </c>
      <c r="J1036" s="255">
        <v>202286.48</v>
      </c>
    </row>
    <row r="1037" s="255" customFormat="1" spans="2:10">
      <c r="B1037" s="257" t="s">
        <v>2129</v>
      </c>
      <c r="C1037" s="255" t="s">
        <v>1373</v>
      </c>
      <c r="F1037" s="257">
        <v>2111001</v>
      </c>
      <c r="G1037" s="255" t="s">
        <v>439</v>
      </c>
      <c r="H1037" s="255">
        <v>706790.75</v>
      </c>
      <c r="J1037" s="255">
        <v>706790.75</v>
      </c>
    </row>
    <row r="1038" s="255" customFormat="1" spans="2:10">
      <c r="B1038" s="257" t="s">
        <v>2129</v>
      </c>
      <c r="C1038" s="255" t="s">
        <v>1374</v>
      </c>
      <c r="F1038" s="257">
        <v>2111001</v>
      </c>
      <c r="G1038" s="255" t="s">
        <v>439</v>
      </c>
      <c r="H1038" s="255">
        <v>64952.06</v>
      </c>
      <c r="J1038" s="255">
        <v>64952.06</v>
      </c>
    </row>
    <row r="1039" s="255" customFormat="1" spans="2:10">
      <c r="B1039" s="257" t="s">
        <v>2129</v>
      </c>
      <c r="C1039" s="255" t="s">
        <v>1377</v>
      </c>
      <c r="F1039" s="257">
        <v>2111001</v>
      </c>
      <c r="G1039" s="255" t="s">
        <v>439</v>
      </c>
      <c r="H1039" s="255">
        <v>103649.28</v>
      </c>
      <c r="J1039" s="255">
        <v>103649.28</v>
      </c>
    </row>
    <row r="1040" s="255" customFormat="1" spans="2:10">
      <c r="B1040" s="257" t="s">
        <v>2129</v>
      </c>
      <c r="C1040" s="255" t="s">
        <v>1376</v>
      </c>
      <c r="F1040" s="257">
        <v>2111001</v>
      </c>
      <c r="G1040" s="255" t="s">
        <v>439</v>
      </c>
      <c r="H1040" s="255">
        <v>109741.53</v>
      </c>
      <c r="J1040" s="255">
        <v>109741.53</v>
      </c>
    </row>
    <row r="1041" s="255" customFormat="1" spans="2:17">
      <c r="B1041" s="312">
        <v>45788</v>
      </c>
      <c r="C1041" s="255" t="s">
        <v>1073</v>
      </c>
      <c r="D1041" s="255" t="s">
        <v>2130</v>
      </c>
      <c r="E1041" s="255" t="s">
        <v>2131</v>
      </c>
      <c r="F1041" s="255">
        <v>2210205</v>
      </c>
      <c r="G1041" s="255" t="s">
        <v>200</v>
      </c>
      <c r="H1041" s="271">
        <v>42807</v>
      </c>
      <c r="Q1041" s="255">
        <v>42807</v>
      </c>
    </row>
    <row r="1042" s="255" customFormat="1" spans="2:17">
      <c r="B1042" s="312">
        <v>45788</v>
      </c>
      <c r="C1042" s="255" t="s">
        <v>1068</v>
      </c>
      <c r="D1042" s="255" t="s">
        <v>2130</v>
      </c>
      <c r="E1042" s="255" t="s">
        <v>2132</v>
      </c>
      <c r="F1042" s="255">
        <v>2210205</v>
      </c>
      <c r="G1042" s="255" t="s">
        <v>200</v>
      </c>
      <c r="H1042" s="271">
        <v>2253</v>
      </c>
      <c r="Q1042" s="255">
        <v>2253</v>
      </c>
    </row>
    <row r="1043" s="255" customFormat="1" spans="2:17">
      <c r="B1043" s="312">
        <v>45849</v>
      </c>
      <c r="C1043" s="255" t="s">
        <v>1073</v>
      </c>
      <c r="D1043" s="255" t="s">
        <v>2133</v>
      </c>
      <c r="E1043" s="255" t="s">
        <v>2134</v>
      </c>
      <c r="F1043" s="255">
        <v>2210205</v>
      </c>
      <c r="G1043" s="255" t="s">
        <v>200</v>
      </c>
      <c r="H1043" s="271">
        <v>23750</v>
      </c>
      <c r="Q1043" s="255">
        <v>23750</v>
      </c>
    </row>
    <row r="1044" s="255" customFormat="1" spans="2:17">
      <c r="B1044" s="312">
        <v>45849</v>
      </c>
      <c r="C1044" s="255" t="s">
        <v>1068</v>
      </c>
      <c r="D1044" s="255" t="s">
        <v>2133</v>
      </c>
      <c r="E1044" s="255" t="s">
        <v>2135</v>
      </c>
      <c r="F1044" s="255">
        <v>2210205</v>
      </c>
      <c r="G1044" s="255" t="s">
        <v>200</v>
      </c>
      <c r="H1044" s="271">
        <v>1250</v>
      </c>
      <c r="Q1044" s="255">
        <v>1250</v>
      </c>
    </row>
    <row r="1045" s="255" customFormat="1" spans="2:17">
      <c r="B1045" s="312">
        <v>45880</v>
      </c>
      <c r="C1045" s="255" t="s">
        <v>1073</v>
      </c>
      <c r="D1045" s="255" t="s">
        <v>2136</v>
      </c>
      <c r="E1045" s="255" t="s">
        <v>2137</v>
      </c>
      <c r="F1045" s="255">
        <v>2210205</v>
      </c>
      <c r="G1045" s="255" t="s">
        <v>200</v>
      </c>
      <c r="H1045" s="271">
        <v>32289.81</v>
      </c>
      <c r="Q1045" s="255">
        <v>32289.81</v>
      </c>
    </row>
    <row r="1046" s="255" customFormat="1" spans="2:17">
      <c r="B1046" s="312">
        <v>45880</v>
      </c>
      <c r="C1046" s="255" t="s">
        <v>1068</v>
      </c>
      <c r="D1046" s="255" t="s">
        <v>2136</v>
      </c>
      <c r="E1046" s="255" t="s">
        <v>2138</v>
      </c>
      <c r="F1046" s="255">
        <v>2210205</v>
      </c>
      <c r="G1046" s="255" t="s">
        <v>200</v>
      </c>
      <c r="H1046" s="271">
        <v>378.94</v>
      </c>
      <c r="Q1046" s="255">
        <v>378.94</v>
      </c>
    </row>
    <row r="1047" s="255" customFormat="1" spans="2:17">
      <c r="B1047" s="312">
        <v>45849</v>
      </c>
      <c r="C1047" s="255" t="s">
        <v>1073</v>
      </c>
      <c r="D1047" s="255" t="s">
        <v>2139</v>
      </c>
      <c r="E1047" s="257">
        <v>1978</v>
      </c>
      <c r="F1047" s="255">
        <v>2821009</v>
      </c>
      <c r="G1047" s="255" t="s">
        <v>160</v>
      </c>
      <c r="H1047" s="271">
        <v>1300</v>
      </c>
      <c r="Q1047" s="255">
        <v>1300</v>
      </c>
    </row>
    <row r="1048" s="255" customFormat="1" spans="2:17">
      <c r="B1048" s="312">
        <v>45849</v>
      </c>
      <c r="C1048" s="255" t="s">
        <v>1073</v>
      </c>
      <c r="D1048" s="255" t="s">
        <v>2140</v>
      </c>
      <c r="E1048" s="255" t="s">
        <v>2141</v>
      </c>
      <c r="F1048" s="255">
        <v>2210709</v>
      </c>
      <c r="G1048" s="255" t="s">
        <v>1099</v>
      </c>
      <c r="H1048" s="271">
        <v>4157.75</v>
      </c>
      <c r="Q1048" s="255">
        <v>4157.75</v>
      </c>
    </row>
    <row r="1049" s="255" customFormat="1" spans="2:17">
      <c r="B1049" s="312">
        <v>45849</v>
      </c>
      <c r="C1049" s="255" t="s">
        <v>1068</v>
      </c>
      <c r="D1049" s="255" t="s">
        <v>2140</v>
      </c>
      <c r="E1049" s="255" t="s">
        <v>2142</v>
      </c>
      <c r="F1049" s="255">
        <v>2210709</v>
      </c>
      <c r="G1049" s="255" t="s">
        <v>1099</v>
      </c>
      <c r="H1049" s="271">
        <v>417.25</v>
      </c>
      <c r="Q1049" s="255">
        <v>417.25</v>
      </c>
    </row>
    <row r="1050" s="255" customFormat="1" spans="2:17">
      <c r="B1050" s="312">
        <v>45849</v>
      </c>
      <c r="C1050" s="255" t="s">
        <v>1073</v>
      </c>
      <c r="D1050" s="255" t="s">
        <v>2143</v>
      </c>
      <c r="E1050" s="255" t="s">
        <v>2144</v>
      </c>
      <c r="F1050" s="255">
        <v>2210205</v>
      </c>
      <c r="G1050" s="255" t="s">
        <v>200</v>
      </c>
      <c r="H1050" s="271">
        <v>20000</v>
      </c>
      <c r="Q1050" s="255">
        <v>20000</v>
      </c>
    </row>
    <row r="1051" s="255" customFormat="1" spans="2:17">
      <c r="B1051" s="312">
        <v>45849</v>
      </c>
      <c r="C1051" s="255" t="s">
        <v>1068</v>
      </c>
      <c r="D1051" s="255" t="s">
        <v>2143</v>
      </c>
      <c r="E1051" s="255" t="s">
        <v>2145</v>
      </c>
      <c r="F1051" s="255">
        <v>2210205</v>
      </c>
      <c r="G1051" s="255" t="s">
        <v>200</v>
      </c>
      <c r="H1051" s="271">
        <v>1052.63</v>
      </c>
      <c r="Q1051" s="255">
        <v>1052.63</v>
      </c>
    </row>
    <row r="1052" s="255" customFormat="1" spans="2:17">
      <c r="B1052" s="312">
        <v>46002</v>
      </c>
      <c r="C1052" s="255" t="s">
        <v>1073</v>
      </c>
      <c r="D1052" s="255" t="s">
        <v>2146</v>
      </c>
      <c r="E1052" s="255" t="s">
        <v>2147</v>
      </c>
      <c r="F1052" s="255">
        <v>2210205</v>
      </c>
      <c r="G1052" s="255" t="s">
        <v>200</v>
      </c>
      <c r="H1052" s="271">
        <v>10000</v>
      </c>
      <c r="Q1052" s="255">
        <v>10000</v>
      </c>
    </row>
    <row r="1053" s="255" customFormat="1" spans="2:17">
      <c r="B1053" s="312">
        <v>46002</v>
      </c>
      <c r="C1053" s="255" t="s">
        <v>1068</v>
      </c>
      <c r="D1053" s="255" t="s">
        <v>2146</v>
      </c>
      <c r="E1053" s="255" t="s">
        <v>2148</v>
      </c>
      <c r="F1053" s="255">
        <v>2210205</v>
      </c>
      <c r="G1053" s="255" t="s">
        <v>200</v>
      </c>
      <c r="H1053" s="271">
        <v>526.3</v>
      </c>
      <c r="Q1053" s="255">
        <v>526.57</v>
      </c>
    </row>
    <row r="1054" s="255" customFormat="1" spans="2:17">
      <c r="B1054" s="312">
        <v>46002</v>
      </c>
      <c r="C1054" s="255" t="s">
        <v>1073</v>
      </c>
      <c r="D1054" s="255" t="s">
        <v>2149</v>
      </c>
      <c r="E1054" s="255" t="s">
        <v>2150</v>
      </c>
      <c r="F1054" s="255">
        <v>2210709</v>
      </c>
      <c r="G1054" s="255" t="s">
        <v>1099</v>
      </c>
      <c r="H1054" s="271">
        <v>27860.97</v>
      </c>
      <c r="Q1054" s="255">
        <v>27860.97</v>
      </c>
    </row>
    <row r="1055" s="255" customFormat="1" spans="2:17">
      <c r="B1055" s="312" t="s">
        <v>2151</v>
      </c>
      <c r="C1055" s="255" t="s">
        <v>1073</v>
      </c>
      <c r="D1055" s="255" t="s">
        <v>2152</v>
      </c>
      <c r="E1055" s="255" t="s">
        <v>2153</v>
      </c>
      <c r="F1055" s="255">
        <v>2821009</v>
      </c>
      <c r="G1055" s="255" t="s">
        <v>160</v>
      </c>
      <c r="H1055" s="271">
        <v>20815</v>
      </c>
      <c r="Q1055" s="255">
        <v>20815</v>
      </c>
    </row>
    <row r="1056" s="255" customFormat="1" spans="2:17">
      <c r="B1056" s="312" t="s">
        <v>2151</v>
      </c>
      <c r="C1056" s="255" t="s">
        <v>1068</v>
      </c>
      <c r="D1056" s="255" t="s">
        <v>2152</v>
      </c>
      <c r="E1056" s="255" t="s">
        <v>2154</v>
      </c>
      <c r="F1056" s="255">
        <v>2821009</v>
      </c>
      <c r="G1056" s="255" t="s">
        <v>160</v>
      </c>
      <c r="H1056" s="271">
        <v>135</v>
      </c>
      <c r="Q1056" s="255">
        <v>135</v>
      </c>
    </row>
    <row r="1057" s="255" customFormat="1" spans="2:17">
      <c r="B1057" s="312" t="s">
        <v>2155</v>
      </c>
      <c r="C1057" s="255" t="s">
        <v>1073</v>
      </c>
      <c r="D1057" s="255" t="s">
        <v>2156</v>
      </c>
      <c r="E1057" s="255" t="s">
        <v>2157</v>
      </c>
      <c r="F1057" s="255">
        <v>2210205</v>
      </c>
      <c r="G1057" s="255" t="s">
        <v>200</v>
      </c>
      <c r="H1057" s="271">
        <v>37000</v>
      </c>
      <c r="Q1057" s="255">
        <v>37000</v>
      </c>
    </row>
    <row r="1058" s="255" customFormat="1" spans="2:17">
      <c r="B1058" s="312" t="s">
        <v>2155</v>
      </c>
      <c r="C1058" s="255" t="s">
        <v>1068</v>
      </c>
      <c r="D1058" s="255" t="s">
        <v>2156</v>
      </c>
      <c r="E1058" s="255" t="s">
        <v>2158</v>
      </c>
      <c r="F1058" s="255">
        <v>2210205</v>
      </c>
      <c r="G1058" s="255" t="s">
        <v>200</v>
      </c>
      <c r="H1058" s="271">
        <v>3000</v>
      </c>
      <c r="Q1058" s="255">
        <v>3000</v>
      </c>
    </row>
    <row r="1059" s="255" customFormat="1" spans="2:17">
      <c r="B1059" s="312" t="s">
        <v>2155</v>
      </c>
      <c r="C1059" s="255" t="s">
        <v>1073</v>
      </c>
      <c r="D1059" s="255" t="s">
        <v>2159</v>
      </c>
      <c r="E1059" s="255" t="s">
        <v>2160</v>
      </c>
      <c r="F1059" s="255">
        <v>2210205</v>
      </c>
      <c r="G1059" s="255" t="s">
        <v>200</v>
      </c>
      <c r="H1059" s="271">
        <v>7200</v>
      </c>
      <c r="Q1059" s="255">
        <v>7200</v>
      </c>
    </row>
    <row r="1060" s="255" customFormat="1" spans="2:17">
      <c r="B1060" s="312" t="s">
        <v>2123</v>
      </c>
      <c r="C1060" s="255" t="s">
        <v>1073</v>
      </c>
      <c r="D1060" s="255" t="s">
        <v>2161</v>
      </c>
      <c r="E1060" s="255" t="s">
        <v>2162</v>
      </c>
      <c r="F1060" s="255">
        <v>2210709</v>
      </c>
      <c r="G1060" s="255" t="s">
        <v>1099</v>
      </c>
      <c r="H1060" s="271">
        <v>25400</v>
      </c>
      <c r="Q1060" s="255">
        <v>25400</v>
      </c>
    </row>
    <row r="1061" s="255" customFormat="1" spans="2:17">
      <c r="B1061" s="312">
        <v>45880</v>
      </c>
      <c r="C1061" s="255" t="s">
        <v>2163</v>
      </c>
      <c r="F1061" s="255">
        <v>2821010</v>
      </c>
      <c r="G1061" s="255" t="s">
        <v>161</v>
      </c>
      <c r="H1061" s="271">
        <v>30726.36</v>
      </c>
      <c r="Q1061" s="255">
        <v>30726.36</v>
      </c>
    </row>
    <row r="1062" s="255" customFormat="1" spans="2:17">
      <c r="B1062" s="312">
        <v>45880</v>
      </c>
      <c r="C1062" s="255" t="s">
        <v>2164</v>
      </c>
      <c r="F1062" s="255">
        <v>2821010</v>
      </c>
      <c r="G1062" s="255" t="s">
        <v>161</v>
      </c>
      <c r="H1062" s="271">
        <v>32384.95</v>
      </c>
      <c r="Q1062" s="255">
        <v>32384.95</v>
      </c>
    </row>
    <row r="1063" s="255" customFormat="1" spans="2:22">
      <c r="B1063" s="312">
        <v>45758</v>
      </c>
      <c r="C1063" s="255" t="s">
        <v>1073</v>
      </c>
      <c r="D1063" s="255" t="s">
        <v>2165</v>
      </c>
      <c r="E1063" s="255">
        <v>13501</v>
      </c>
      <c r="F1063" s="255">
        <v>2210709</v>
      </c>
      <c r="G1063" s="255" t="s">
        <v>1099</v>
      </c>
      <c r="H1063" s="255">
        <v>6000</v>
      </c>
      <c r="V1063" s="271">
        <v>6000</v>
      </c>
    </row>
    <row r="1064" s="255" customFormat="1" spans="2:22">
      <c r="B1064" s="312">
        <v>45758</v>
      </c>
      <c r="C1064" s="255" t="s">
        <v>1073</v>
      </c>
      <c r="D1064" s="255" t="s">
        <v>2166</v>
      </c>
      <c r="E1064" s="255">
        <v>13502</v>
      </c>
      <c r="F1064" s="255">
        <v>2210511</v>
      </c>
      <c r="G1064" s="255" t="s">
        <v>965</v>
      </c>
      <c r="H1064" s="255">
        <v>5000</v>
      </c>
      <c r="V1064" s="271">
        <v>5000</v>
      </c>
    </row>
    <row r="1065" s="255" customFormat="1" spans="2:22">
      <c r="B1065" s="312">
        <v>45758</v>
      </c>
      <c r="C1065" s="255" t="s">
        <v>1073</v>
      </c>
      <c r="D1065" s="255" t="s">
        <v>2167</v>
      </c>
      <c r="E1065" s="255">
        <v>13503</v>
      </c>
      <c r="F1065" s="255">
        <v>2821009</v>
      </c>
      <c r="G1065" s="255" t="s">
        <v>160</v>
      </c>
      <c r="H1065" s="255">
        <v>6000</v>
      </c>
      <c r="V1065" s="271">
        <v>6000</v>
      </c>
    </row>
    <row r="1066" s="255" customFormat="1" spans="2:22">
      <c r="B1066" s="312">
        <v>45758</v>
      </c>
      <c r="C1066" s="255" t="s">
        <v>2168</v>
      </c>
      <c r="D1066" s="255" t="s">
        <v>2169</v>
      </c>
      <c r="E1066" s="255">
        <v>13504</v>
      </c>
      <c r="F1066" s="255">
        <v>2210511</v>
      </c>
      <c r="G1066" s="255" t="s">
        <v>965</v>
      </c>
      <c r="H1066" s="255">
        <v>600</v>
      </c>
      <c r="V1066" s="271">
        <v>600</v>
      </c>
    </row>
    <row r="1067" customFormat="1" ht="14" spans="2:22">
      <c r="B1067" s="312">
        <v>45758</v>
      </c>
      <c r="C1067" s="255" t="s">
        <v>2168</v>
      </c>
      <c r="D1067" s="255" t="s">
        <v>2169</v>
      </c>
      <c r="E1067" s="255">
        <v>13504</v>
      </c>
      <c r="F1067" s="255">
        <v>2210202</v>
      </c>
      <c r="G1067" s="255" t="s">
        <v>136</v>
      </c>
      <c r="H1067" s="255">
        <v>600</v>
      </c>
      <c r="V1067" s="271">
        <v>600</v>
      </c>
    </row>
    <row r="1068" s="255" customFormat="1" spans="2:22">
      <c r="B1068" s="312">
        <v>45758</v>
      </c>
      <c r="C1068" s="255" t="s">
        <v>2168</v>
      </c>
      <c r="D1068" s="255" t="s">
        <v>2170</v>
      </c>
      <c r="E1068" s="255">
        <v>13505</v>
      </c>
      <c r="F1068" s="255">
        <v>2210709</v>
      </c>
      <c r="G1068" s="255" t="s">
        <v>1099</v>
      </c>
      <c r="H1068" s="255">
        <v>5180</v>
      </c>
      <c r="V1068" s="271">
        <v>5180</v>
      </c>
    </row>
    <row r="1069" s="255" customFormat="1" spans="2:22">
      <c r="B1069" s="312">
        <v>45758</v>
      </c>
      <c r="C1069" s="255" t="s">
        <v>1973</v>
      </c>
      <c r="D1069" s="255" t="s">
        <v>2171</v>
      </c>
      <c r="E1069" s="255">
        <v>13506</v>
      </c>
      <c r="F1069" s="255">
        <v>2210709</v>
      </c>
      <c r="G1069" s="255" t="s">
        <v>1099</v>
      </c>
      <c r="H1069" s="255">
        <v>10640</v>
      </c>
      <c r="V1069" s="271">
        <v>10640</v>
      </c>
    </row>
    <row r="1070" s="255" customFormat="1" spans="2:22">
      <c r="B1070" s="312">
        <v>45758</v>
      </c>
      <c r="C1070" s="255" t="s">
        <v>2172</v>
      </c>
      <c r="D1070" s="255" t="s">
        <v>2171</v>
      </c>
      <c r="E1070" s="255">
        <v>13508</v>
      </c>
      <c r="F1070" s="255">
        <v>2210709</v>
      </c>
      <c r="G1070" s="255" t="s">
        <v>1099</v>
      </c>
      <c r="H1070" s="255">
        <v>223</v>
      </c>
      <c r="V1070" s="271">
        <v>223</v>
      </c>
    </row>
    <row r="1071" s="255" customFormat="1" spans="2:22">
      <c r="B1071" s="312">
        <v>46002</v>
      </c>
      <c r="C1071" s="255" t="s">
        <v>1122</v>
      </c>
      <c r="D1071" s="255" t="s">
        <v>2173</v>
      </c>
      <c r="E1071" s="255">
        <v>13509</v>
      </c>
      <c r="F1071" s="255">
        <v>2111102</v>
      </c>
      <c r="G1071" s="255" t="s">
        <v>932</v>
      </c>
      <c r="H1071" s="255">
        <v>38097.04</v>
      </c>
      <c r="V1071" s="271">
        <v>38097.04</v>
      </c>
    </row>
    <row r="1072" s="255" customFormat="1" spans="2:22">
      <c r="B1072" s="312">
        <v>46002</v>
      </c>
      <c r="C1072" s="255" t="s">
        <v>2172</v>
      </c>
      <c r="D1072" s="255" t="s">
        <v>2173</v>
      </c>
      <c r="E1072" s="255">
        <v>13512</v>
      </c>
      <c r="F1072" s="255">
        <v>2111102</v>
      </c>
      <c r="G1072" s="255" t="s">
        <v>932</v>
      </c>
      <c r="H1072" s="255">
        <v>1984.96</v>
      </c>
      <c r="V1072" s="271">
        <v>1984.96</v>
      </c>
    </row>
    <row r="1073" s="255" customFormat="1" spans="2:22">
      <c r="B1073" s="312">
        <v>46002</v>
      </c>
      <c r="C1073" s="255" t="s">
        <v>2174</v>
      </c>
      <c r="D1073" s="255" t="s">
        <v>2175</v>
      </c>
      <c r="E1073" s="255">
        <v>13513</v>
      </c>
      <c r="F1073" s="255">
        <v>2210201</v>
      </c>
      <c r="G1073" s="255" t="s">
        <v>952</v>
      </c>
      <c r="H1073" s="255">
        <v>12050</v>
      </c>
      <c r="V1073" s="271">
        <v>12050</v>
      </c>
    </row>
    <row r="1074" s="255" customFormat="1" spans="2:22">
      <c r="B1074" s="312" t="s">
        <v>2151</v>
      </c>
      <c r="C1074" s="255" t="s">
        <v>1073</v>
      </c>
      <c r="D1074" s="255" t="s">
        <v>2176</v>
      </c>
      <c r="E1074" s="255">
        <v>13514</v>
      </c>
      <c r="F1074" s="255">
        <v>2821009</v>
      </c>
      <c r="G1074" s="255" t="s">
        <v>160</v>
      </c>
      <c r="H1074" s="255">
        <v>1000</v>
      </c>
      <c r="V1074" s="271">
        <v>1000</v>
      </c>
    </row>
    <row r="1075" s="255" customFormat="1" spans="2:22">
      <c r="B1075" s="312" t="s">
        <v>2151</v>
      </c>
      <c r="C1075" s="255" t="s">
        <v>1073</v>
      </c>
      <c r="D1075" s="255" t="s">
        <v>2177</v>
      </c>
      <c r="E1075" s="255">
        <v>13515</v>
      </c>
      <c r="F1075" s="255">
        <v>2821009</v>
      </c>
      <c r="G1075" s="255" t="s">
        <v>160</v>
      </c>
      <c r="H1075" s="255">
        <v>1000</v>
      </c>
      <c r="V1075" s="271">
        <v>1000</v>
      </c>
    </row>
    <row r="1076" s="255" customFormat="1" spans="2:22">
      <c r="B1076" s="312" t="s">
        <v>2151</v>
      </c>
      <c r="C1076" s="255" t="s">
        <v>2178</v>
      </c>
      <c r="D1076" s="255" t="s">
        <v>2179</v>
      </c>
      <c r="E1076" s="255">
        <v>13516</v>
      </c>
      <c r="F1076" s="255">
        <v>2210709</v>
      </c>
      <c r="G1076" s="255" t="s">
        <v>1099</v>
      </c>
      <c r="H1076" s="255">
        <v>4999.98</v>
      </c>
      <c r="V1076" s="271">
        <v>4999.98</v>
      </c>
    </row>
    <row r="1077" s="255" customFormat="1" spans="2:22">
      <c r="B1077" s="312" t="s">
        <v>2151</v>
      </c>
      <c r="C1077" s="255" t="s">
        <v>2172</v>
      </c>
      <c r="D1077" s="255" t="s">
        <v>2179</v>
      </c>
      <c r="E1077" s="255">
        <v>13517</v>
      </c>
      <c r="F1077" s="255">
        <v>2210709</v>
      </c>
      <c r="G1077" s="255" t="s">
        <v>1099</v>
      </c>
      <c r="H1077" s="255">
        <v>177.78</v>
      </c>
      <c r="V1077" s="271">
        <v>177.78</v>
      </c>
    </row>
    <row r="1078" s="255" customFormat="1" spans="2:22">
      <c r="B1078" s="312" t="s">
        <v>2180</v>
      </c>
      <c r="C1078" s="255" t="s">
        <v>2181</v>
      </c>
      <c r="D1078" s="255" t="s">
        <v>2182</v>
      </c>
      <c r="E1078" s="255">
        <v>13523</v>
      </c>
      <c r="F1078" s="255">
        <v>2210511</v>
      </c>
      <c r="G1078" s="255" t="s">
        <v>965</v>
      </c>
      <c r="H1078" s="255">
        <v>1000</v>
      </c>
      <c r="V1078" s="271">
        <v>1000</v>
      </c>
    </row>
    <row r="1079" s="255" customFormat="1" spans="2:22">
      <c r="B1079" s="312" t="s">
        <v>2180</v>
      </c>
      <c r="C1079" s="255" t="s">
        <v>1073</v>
      </c>
      <c r="D1079" s="255" t="s">
        <v>2183</v>
      </c>
      <c r="E1079" s="255">
        <v>13524</v>
      </c>
      <c r="F1079" s="255">
        <v>2210709</v>
      </c>
      <c r="G1079" s="255" t="s">
        <v>1099</v>
      </c>
      <c r="H1079" s="255">
        <v>750</v>
      </c>
      <c r="V1079" s="271">
        <v>750</v>
      </c>
    </row>
    <row r="1080" s="255" customFormat="1" spans="2:22">
      <c r="B1080" s="312" t="s">
        <v>2180</v>
      </c>
      <c r="C1080" s="255" t="s">
        <v>1069</v>
      </c>
      <c r="D1080" s="255" t="s">
        <v>2151</v>
      </c>
      <c r="E1080" s="255">
        <v>13525</v>
      </c>
      <c r="F1080" s="255">
        <v>2210502</v>
      </c>
      <c r="G1080" s="255" t="s">
        <v>963</v>
      </c>
      <c r="H1080" s="255">
        <v>2605.5</v>
      </c>
      <c r="V1080" s="271">
        <v>2605.5</v>
      </c>
    </row>
    <row r="1081" s="255" customFormat="1" spans="2:22">
      <c r="B1081" s="312" t="s">
        <v>2180</v>
      </c>
      <c r="C1081" s="255" t="s">
        <v>2172</v>
      </c>
      <c r="D1081" s="255" t="s">
        <v>2151</v>
      </c>
      <c r="E1081" s="255">
        <v>13526</v>
      </c>
      <c r="F1081" s="255">
        <v>2210502</v>
      </c>
      <c r="G1081" s="255" t="s">
        <v>963</v>
      </c>
      <c r="H1081" s="255">
        <v>94.5</v>
      </c>
      <c r="V1081" s="271">
        <v>94.5</v>
      </c>
    </row>
    <row r="1082" s="255" customFormat="1" spans="2:22">
      <c r="B1082" s="312" t="s">
        <v>2180</v>
      </c>
      <c r="C1082" s="255" t="s">
        <v>2181</v>
      </c>
      <c r="D1082" s="255" t="s">
        <v>2184</v>
      </c>
      <c r="E1082" s="255">
        <v>13528</v>
      </c>
      <c r="F1082" s="255">
        <v>2210205</v>
      </c>
      <c r="G1082" s="255" t="s">
        <v>200</v>
      </c>
      <c r="H1082" s="255">
        <v>14000</v>
      </c>
      <c r="V1082" s="271">
        <v>14000</v>
      </c>
    </row>
    <row r="1083" s="255" customFormat="1" spans="2:22">
      <c r="B1083" s="312" t="s">
        <v>2180</v>
      </c>
      <c r="C1083" s="255" t="s">
        <v>2181</v>
      </c>
      <c r="D1083" s="255" t="s">
        <v>2185</v>
      </c>
      <c r="E1083" s="255">
        <v>13528</v>
      </c>
      <c r="F1083" s="255">
        <v>2210205</v>
      </c>
      <c r="G1083" s="255" t="s">
        <v>200</v>
      </c>
      <c r="H1083" s="255">
        <v>13661</v>
      </c>
      <c r="V1083" s="271">
        <v>13661</v>
      </c>
    </row>
    <row r="1084" s="255" customFormat="1" spans="2:22">
      <c r="B1084" s="312" t="s">
        <v>2180</v>
      </c>
      <c r="C1084" s="255" t="s">
        <v>2172</v>
      </c>
      <c r="D1084" s="255" t="s">
        <v>2185</v>
      </c>
      <c r="E1084" s="255">
        <v>13522</v>
      </c>
      <c r="F1084" s="255">
        <v>2210205</v>
      </c>
      <c r="G1084" s="255" t="s">
        <v>200</v>
      </c>
      <c r="H1084" s="255">
        <v>719</v>
      </c>
      <c r="V1084" s="271">
        <v>719</v>
      </c>
    </row>
    <row r="1085" s="255" customFormat="1" spans="2:22">
      <c r="B1085" s="312" t="s">
        <v>2180</v>
      </c>
      <c r="C1085" s="255" t="s">
        <v>1073</v>
      </c>
      <c r="D1085" s="255" t="s">
        <v>2186</v>
      </c>
      <c r="E1085" s="255">
        <v>13529</v>
      </c>
      <c r="F1085" s="255">
        <v>2210511</v>
      </c>
      <c r="G1085" s="255" t="s">
        <v>965</v>
      </c>
      <c r="H1085" s="255">
        <v>1000</v>
      </c>
      <c r="V1085" s="271">
        <v>1000</v>
      </c>
    </row>
    <row r="1086" s="255" customFormat="1" spans="2:22">
      <c r="B1086" s="312" t="s">
        <v>2187</v>
      </c>
      <c r="C1086" s="255" t="s">
        <v>1108</v>
      </c>
      <c r="D1086" s="255" t="s">
        <v>2188</v>
      </c>
      <c r="E1086" s="255">
        <v>13535</v>
      </c>
      <c r="F1086" s="255">
        <v>2814101</v>
      </c>
      <c r="G1086" s="255" t="s">
        <v>1020</v>
      </c>
      <c r="H1086" s="255">
        <v>6000</v>
      </c>
      <c r="V1086" s="271">
        <v>6000</v>
      </c>
    </row>
    <row r="1087" s="255" customFormat="1" spans="2:22">
      <c r="B1087" s="312" t="s">
        <v>2187</v>
      </c>
      <c r="C1087" s="255" t="s">
        <v>1555</v>
      </c>
      <c r="D1087" s="255" t="s">
        <v>2189</v>
      </c>
      <c r="E1087" s="255">
        <v>13536</v>
      </c>
      <c r="F1087" s="255">
        <v>2210511</v>
      </c>
      <c r="G1087" s="255" t="s">
        <v>965</v>
      </c>
      <c r="H1087" s="313">
        <v>700</v>
      </c>
      <c r="V1087" s="314">
        <v>700</v>
      </c>
    </row>
    <row r="1088" s="255" customFormat="1" spans="2:22">
      <c r="B1088" s="312" t="s">
        <v>2123</v>
      </c>
      <c r="C1088" s="255" t="s">
        <v>2174</v>
      </c>
      <c r="D1088" s="255" t="s">
        <v>2123</v>
      </c>
      <c r="E1088" s="255">
        <v>13538</v>
      </c>
      <c r="F1088" s="255">
        <v>2210201</v>
      </c>
      <c r="G1088" s="255" t="s">
        <v>952</v>
      </c>
      <c r="H1088" s="255">
        <v>16050</v>
      </c>
      <c r="V1088" s="271">
        <v>16050</v>
      </c>
    </row>
    <row r="1089" customFormat="1" ht="14" spans="2:22">
      <c r="B1089" s="312" t="s">
        <v>2123</v>
      </c>
      <c r="C1089" s="255" t="s">
        <v>1073</v>
      </c>
      <c r="D1089" s="255" t="s">
        <v>2126</v>
      </c>
      <c r="E1089" s="255">
        <v>13541</v>
      </c>
      <c r="F1089" s="255">
        <v>2210511</v>
      </c>
      <c r="G1089" s="255" t="s">
        <v>965</v>
      </c>
      <c r="H1089" s="255">
        <v>3200</v>
      </c>
      <c r="I1089" s="255"/>
      <c r="J1089" s="255"/>
      <c r="K1089" s="255"/>
      <c r="L1089" s="255"/>
      <c r="M1089" s="255"/>
      <c r="N1089" s="255"/>
      <c r="O1089" s="255"/>
      <c r="P1089" s="255"/>
      <c r="Q1089" s="255"/>
      <c r="R1089" s="255"/>
      <c r="S1089" s="255"/>
      <c r="T1089" s="255"/>
      <c r="U1089" s="255"/>
      <c r="V1089" s="271">
        <v>3200</v>
      </c>
    </row>
    <row r="1090" s="255" customFormat="1" spans="2:22">
      <c r="B1090" s="312" t="s">
        <v>2123</v>
      </c>
      <c r="C1090" s="255" t="s">
        <v>1073</v>
      </c>
      <c r="D1090" s="255" t="s">
        <v>2190</v>
      </c>
      <c r="E1090" s="255">
        <v>13541</v>
      </c>
      <c r="F1090" s="255">
        <v>2210709</v>
      </c>
      <c r="G1090" s="255" t="s">
        <v>1099</v>
      </c>
      <c r="H1090" s="255">
        <v>7200</v>
      </c>
      <c r="V1090" s="271">
        <v>7200</v>
      </c>
    </row>
    <row r="1091" s="271" customFormat="1" spans="2:22">
      <c r="B1091" s="315" t="s">
        <v>2123</v>
      </c>
      <c r="C1091" s="271" t="s">
        <v>2191</v>
      </c>
      <c r="D1091" s="271" t="s">
        <v>2192</v>
      </c>
      <c r="E1091" s="271">
        <v>13541</v>
      </c>
      <c r="F1091" s="271">
        <v>2210202</v>
      </c>
      <c r="G1091" s="271" t="s">
        <v>136</v>
      </c>
      <c r="H1091" s="271">
        <v>800</v>
      </c>
      <c r="V1091" s="319">
        <v>800</v>
      </c>
    </row>
    <row r="1092" s="255" customFormat="1" spans="2:22">
      <c r="B1092" s="312" t="s">
        <v>2123</v>
      </c>
      <c r="C1092" s="255" t="s">
        <v>2193</v>
      </c>
      <c r="D1092" s="255" t="s">
        <v>2194</v>
      </c>
      <c r="E1092" s="255">
        <v>13541</v>
      </c>
      <c r="F1092" s="255">
        <v>2210511</v>
      </c>
      <c r="G1092" s="255" t="s">
        <v>965</v>
      </c>
      <c r="H1092" s="255">
        <v>1000</v>
      </c>
      <c r="V1092" s="271">
        <v>1000</v>
      </c>
    </row>
    <row r="1093" s="255" customFormat="1" spans="2:22">
      <c r="B1093" s="312" t="s">
        <v>2123</v>
      </c>
      <c r="C1093" s="255" t="s">
        <v>1073</v>
      </c>
      <c r="D1093" s="255" t="s">
        <v>2195</v>
      </c>
      <c r="E1093" s="255">
        <v>13541</v>
      </c>
      <c r="F1093" s="255">
        <v>2210511</v>
      </c>
      <c r="G1093" s="255" t="s">
        <v>965</v>
      </c>
      <c r="H1093" s="255">
        <v>3300</v>
      </c>
      <c r="V1093" s="271">
        <v>3300</v>
      </c>
    </row>
    <row r="1094" s="255" customFormat="1" spans="2:22">
      <c r="B1094" s="312" t="s">
        <v>2123</v>
      </c>
      <c r="C1094" s="255" t="s">
        <v>2191</v>
      </c>
      <c r="D1094" s="255" t="s">
        <v>2114</v>
      </c>
      <c r="E1094" s="255">
        <v>13541</v>
      </c>
      <c r="F1094" s="255">
        <v>2210205</v>
      </c>
      <c r="G1094" s="255" t="s">
        <v>200</v>
      </c>
      <c r="H1094" s="255">
        <v>1200</v>
      </c>
      <c r="V1094" s="271">
        <v>1200</v>
      </c>
    </row>
    <row r="1095" s="255" customFormat="1" spans="2:22">
      <c r="B1095" s="312" t="s">
        <v>2190</v>
      </c>
      <c r="C1095" s="255" t="s">
        <v>2181</v>
      </c>
      <c r="D1095" s="255" t="s">
        <v>2129</v>
      </c>
      <c r="E1095" s="255">
        <v>13542</v>
      </c>
      <c r="F1095" s="255">
        <v>2210205</v>
      </c>
      <c r="G1095" s="255" t="s">
        <v>200</v>
      </c>
      <c r="H1095" s="255">
        <v>13110</v>
      </c>
      <c r="V1095" s="271">
        <v>13110</v>
      </c>
    </row>
    <row r="1096" s="255" customFormat="1" spans="2:22">
      <c r="B1096" s="312" t="s">
        <v>2190</v>
      </c>
      <c r="C1096" s="255" t="s">
        <v>2191</v>
      </c>
      <c r="D1096" s="255" t="s">
        <v>2196</v>
      </c>
      <c r="E1096" s="255">
        <v>13542</v>
      </c>
      <c r="F1096" s="255">
        <v>2210709</v>
      </c>
      <c r="G1096" s="255" t="s">
        <v>1099</v>
      </c>
      <c r="H1096" s="255">
        <v>7021.27</v>
      </c>
      <c r="V1096" s="271">
        <v>7021.27</v>
      </c>
    </row>
    <row r="1097" s="255" customFormat="1" spans="2:22">
      <c r="B1097" s="312" t="s">
        <v>2190</v>
      </c>
      <c r="C1097" s="255" t="s">
        <v>2172</v>
      </c>
      <c r="D1097" s="255" t="s">
        <v>2196</v>
      </c>
      <c r="E1097" s="255">
        <v>13550</v>
      </c>
      <c r="F1097" s="255">
        <v>2210709</v>
      </c>
      <c r="G1097" s="255" t="s">
        <v>1099</v>
      </c>
      <c r="H1097" s="255">
        <v>416.47</v>
      </c>
      <c r="V1097" s="271">
        <v>416.47</v>
      </c>
    </row>
    <row r="1098" s="255" customFormat="1" spans="2:22">
      <c r="B1098" s="312" t="s">
        <v>2190</v>
      </c>
      <c r="C1098" s="255" t="s">
        <v>1617</v>
      </c>
      <c r="D1098" s="255" t="s">
        <v>2197</v>
      </c>
      <c r="E1098" s="255">
        <v>13543</v>
      </c>
      <c r="F1098" s="255">
        <v>2210801</v>
      </c>
      <c r="G1098" s="255" t="s">
        <v>981</v>
      </c>
      <c r="H1098" s="255">
        <v>30510</v>
      </c>
      <c r="V1098" s="271">
        <v>30510</v>
      </c>
    </row>
    <row r="1099" s="255" customFormat="1" spans="2:22">
      <c r="B1099" s="312" t="s">
        <v>2190</v>
      </c>
      <c r="C1099" s="255" t="s">
        <v>2172</v>
      </c>
      <c r="D1099" s="255" t="s">
        <v>2197</v>
      </c>
      <c r="E1099" s="255">
        <v>13548</v>
      </c>
      <c r="F1099" s="255">
        <v>2210801</v>
      </c>
      <c r="G1099" s="255" t="s">
        <v>981</v>
      </c>
      <c r="H1099" s="255">
        <v>3390</v>
      </c>
      <c r="V1099" s="271">
        <v>3390</v>
      </c>
    </row>
    <row r="1100" s="255" customFormat="1" spans="2:22">
      <c r="B1100" s="312" t="s">
        <v>2194</v>
      </c>
      <c r="C1100" s="255" t="s">
        <v>2198</v>
      </c>
      <c r="D1100" s="255" t="s">
        <v>2199</v>
      </c>
      <c r="E1100" s="255">
        <v>13545</v>
      </c>
      <c r="F1100" s="255">
        <v>2210806</v>
      </c>
      <c r="G1100" s="255" t="s">
        <v>982</v>
      </c>
      <c r="H1100" s="255">
        <v>39040.2</v>
      </c>
      <c r="V1100" s="271">
        <v>39040.2</v>
      </c>
    </row>
    <row r="1101" s="255" customFormat="1" spans="2:22">
      <c r="B1101" s="312" t="s">
        <v>2194</v>
      </c>
      <c r="C1101" s="255" t="s">
        <v>2172</v>
      </c>
      <c r="D1101" s="255" t="s">
        <v>2199</v>
      </c>
      <c r="E1101" s="255">
        <v>13655</v>
      </c>
      <c r="F1101" s="255">
        <v>2210806</v>
      </c>
      <c r="G1101" s="255" t="s">
        <v>982</v>
      </c>
      <c r="H1101" s="255">
        <v>4337.8</v>
      </c>
      <c r="V1101" s="271">
        <v>4337.8</v>
      </c>
    </row>
    <row r="1102" s="255" customFormat="1" spans="2:22">
      <c r="B1102" s="312" t="s">
        <v>2194</v>
      </c>
      <c r="C1102" s="255" t="s">
        <v>2198</v>
      </c>
      <c r="D1102" s="255" t="s">
        <v>2200</v>
      </c>
      <c r="E1102" s="255">
        <v>13545</v>
      </c>
      <c r="F1102" s="255">
        <v>2210806</v>
      </c>
      <c r="G1102" s="255" t="s">
        <v>982</v>
      </c>
      <c r="H1102" s="255">
        <v>26029.8</v>
      </c>
      <c r="V1102" s="271">
        <v>26029.8</v>
      </c>
    </row>
    <row r="1103" s="255" customFormat="1" spans="2:22">
      <c r="B1103" s="312" t="s">
        <v>2194</v>
      </c>
      <c r="C1103" s="255" t="s">
        <v>2172</v>
      </c>
      <c r="D1103" s="255" t="s">
        <v>2200</v>
      </c>
      <c r="E1103" s="255">
        <v>13545</v>
      </c>
      <c r="F1103" s="255">
        <v>2210806</v>
      </c>
      <c r="G1103" s="255" t="s">
        <v>982</v>
      </c>
      <c r="H1103" s="255">
        <v>2892.2</v>
      </c>
      <c r="V1103" s="271">
        <v>2892.2</v>
      </c>
    </row>
    <row r="1104" s="255" customFormat="1" spans="2:22">
      <c r="B1104" s="312" t="s">
        <v>2194</v>
      </c>
      <c r="C1104" s="255" t="s">
        <v>2201</v>
      </c>
      <c r="D1104" s="255" t="s">
        <v>2202</v>
      </c>
      <c r="E1104" s="255">
        <v>13545</v>
      </c>
      <c r="F1104" s="255">
        <v>2210806</v>
      </c>
      <c r="G1104" s="255" t="s">
        <v>982</v>
      </c>
      <c r="H1104" s="255">
        <v>108608.92</v>
      </c>
      <c r="V1104" s="271">
        <v>108608.92</v>
      </c>
    </row>
    <row r="1105" s="255" customFormat="1" spans="2:22">
      <c r="B1105" s="312" t="s">
        <v>2194</v>
      </c>
      <c r="C1105" s="255" t="s">
        <v>2172</v>
      </c>
      <c r="D1105" s="255" t="s">
        <v>2202</v>
      </c>
      <c r="E1105" s="255">
        <v>13651</v>
      </c>
      <c r="F1105" s="255">
        <v>2210806</v>
      </c>
      <c r="G1105" s="255" t="s">
        <v>982</v>
      </c>
      <c r="H1105" s="255">
        <v>12067.66</v>
      </c>
      <c r="V1105" s="271">
        <v>12067.66</v>
      </c>
    </row>
    <row r="1106" s="255" customFormat="1" spans="2:22">
      <c r="B1106" s="312" t="s">
        <v>2194</v>
      </c>
      <c r="C1106" s="255" t="s">
        <v>2198</v>
      </c>
      <c r="D1106" s="255" t="s">
        <v>2203</v>
      </c>
      <c r="E1106" s="255">
        <v>13545</v>
      </c>
      <c r="F1106" s="255">
        <v>2210806</v>
      </c>
      <c r="G1106" s="255" t="s">
        <v>982</v>
      </c>
      <c r="H1106" s="255">
        <v>6120</v>
      </c>
      <c r="V1106" s="271">
        <v>6120</v>
      </c>
    </row>
    <row r="1107" s="255" customFormat="1" spans="2:22">
      <c r="B1107" s="312" t="s">
        <v>2194</v>
      </c>
      <c r="C1107" s="255" t="s">
        <v>2172</v>
      </c>
      <c r="D1107" s="255" t="s">
        <v>2203</v>
      </c>
      <c r="E1107" s="255">
        <v>13653</v>
      </c>
      <c r="F1107" s="255">
        <v>2210806</v>
      </c>
      <c r="G1107" s="255" t="s">
        <v>982</v>
      </c>
      <c r="H1107" s="255">
        <v>680</v>
      </c>
      <c r="V1107" s="271">
        <v>680</v>
      </c>
    </row>
    <row r="1108" s="255" customFormat="1" spans="2:22">
      <c r="B1108" s="312" t="s">
        <v>2194</v>
      </c>
      <c r="C1108" s="255" t="s">
        <v>2198</v>
      </c>
      <c r="D1108" s="255" t="s">
        <v>2204</v>
      </c>
      <c r="E1108" s="255">
        <v>13545</v>
      </c>
      <c r="F1108" s="255">
        <v>2210806</v>
      </c>
      <c r="G1108" s="255" t="s">
        <v>982</v>
      </c>
      <c r="H1108" s="255">
        <v>6480</v>
      </c>
      <c r="V1108" s="271">
        <v>6480</v>
      </c>
    </row>
    <row r="1109" s="257" customFormat="1" spans="2:22">
      <c r="B1109" s="312" t="s">
        <v>2194</v>
      </c>
      <c r="C1109" s="257" t="s">
        <v>2168</v>
      </c>
      <c r="D1109" s="257" t="s">
        <v>2205</v>
      </c>
      <c r="E1109" s="313">
        <v>13546</v>
      </c>
      <c r="F1109" s="257">
        <v>2210511</v>
      </c>
      <c r="G1109" s="257" t="s">
        <v>965</v>
      </c>
      <c r="H1109" s="313">
        <v>600</v>
      </c>
      <c r="V1109" s="314">
        <v>600</v>
      </c>
    </row>
    <row r="1110" s="255" customFormat="1" spans="2:22">
      <c r="B1110" s="312" t="s">
        <v>2194</v>
      </c>
      <c r="C1110" s="255" t="s">
        <v>2168</v>
      </c>
      <c r="D1110" s="255" t="s">
        <v>2205</v>
      </c>
      <c r="E1110" s="313">
        <v>13546</v>
      </c>
      <c r="F1110" s="255">
        <v>2210202</v>
      </c>
      <c r="G1110" s="255" t="s">
        <v>136</v>
      </c>
      <c r="H1110" s="313">
        <v>600</v>
      </c>
      <c r="V1110" s="314">
        <v>600</v>
      </c>
    </row>
    <row r="1111" s="255" customFormat="1" spans="2:22">
      <c r="B1111" s="312" t="s">
        <v>2187</v>
      </c>
      <c r="C1111" s="255" t="s">
        <v>2206</v>
      </c>
      <c r="D1111" s="255" t="s">
        <v>2155</v>
      </c>
      <c r="E1111" s="313">
        <v>13534</v>
      </c>
      <c r="F1111" s="255">
        <v>2111243</v>
      </c>
      <c r="G1111" s="255" t="s">
        <v>124</v>
      </c>
      <c r="H1111" s="255">
        <v>6037.76</v>
      </c>
      <c r="V1111" s="271">
        <v>6037.76</v>
      </c>
    </row>
    <row r="1112" s="255" customFormat="1" spans="2:22">
      <c r="B1112" s="312" t="s">
        <v>2187</v>
      </c>
      <c r="C1112" s="255" t="s">
        <v>2207</v>
      </c>
      <c r="D1112" s="255" t="s">
        <v>2187</v>
      </c>
      <c r="E1112" s="255">
        <v>13533</v>
      </c>
      <c r="F1112" s="255">
        <v>2210709</v>
      </c>
      <c r="G1112" s="255" t="s">
        <v>1099</v>
      </c>
      <c r="H1112" s="255">
        <v>16186</v>
      </c>
      <c r="V1112" s="271">
        <v>16186</v>
      </c>
    </row>
    <row r="1113" s="255" customFormat="1" spans="2:22">
      <c r="B1113" s="312" t="s">
        <v>2194</v>
      </c>
      <c r="C1113" s="255" t="s">
        <v>2174</v>
      </c>
      <c r="D1113" s="255" t="s">
        <v>2208</v>
      </c>
      <c r="E1113" s="255">
        <v>13546</v>
      </c>
      <c r="F1113" s="255">
        <v>2210709</v>
      </c>
      <c r="G1113" s="255" t="s">
        <v>1099</v>
      </c>
      <c r="H1113" s="255">
        <v>5070.03</v>
      </c>
      <c r="V1113" s="271">
        <v>5070.03</v>
      </c>
    </row>
    <row r="1114" s="255" customFormat="1" spans="2:22">
      <c r="B1114" s="312" t="s">
        <v>2194</v>
      </c>
      <c r="C1114" s="255" t="s">
        <v>2191</v>
      </c>
      <c r="D1114" s="255" t="s">
        <v>2209</v>
      </c>
      <c r="E1114" s="255">
        <v>13546</v>
      </c>
      <c r="F1114" s="255">
        <v>2821009</v>
      </c>
      <c r="G1114" s="255" t="s">
        <v>160</v>
      </c>
      <c r="H1114" s="255">
        <v>4000</v>
      </c>
      <c r="V1114" s="271">
        <v>4000</v>
      </c>
    </row>
    <row r="1115" s="255" customFormat="1" spans="2:22">
      <c r="B1115" s="312">
        <v>45989</v>
      </c>
      <c r="C1115" s="255" t="s">
        <v>2191</v>
      </c>
      <c r="D1115" s="255" t="s">
        <v>2210</v>
      </c>
      <c r="E1115" s="313" t="s">
        <v>2211</v>
      </c>
      <c r="F1115" s="255">
        <v>2821009</v>
      </c>
      <c r="G1115" s="255" t="s">
        <v>160</v>
      </c>
      <c r="H1115" s="255">
        <v>2000</v>
      </c>
      <c r="V1115" s="271">
        <v>2000</v>
      </c>
    </row>
    <row r="1116" s="255" customFormat="1" spans="2:22">
      <c r="B1116" s="312">
        <v>45989</v>
      </c>
      <c r="C1116" s="255" t="s">
        <v>1073</v>
      </c>
      <c r="D1116" s="255" t="s">
        <v>2212</v>
      </c>
      <c r="E1116" s="313" t="s">
        <v>2211</v>
      </c>
      <c r="F1116" s="255">
        <v>2210709</v>
      </c>
      <c r="G1116" s="255" t="s">
        <v>151</v>
      </c>
      <c r="H1116" s="255">
        <v>8000</v>
      </c>
      <c r="V1116" s="271">
        <v>8000</v>
      </c>
    </row>
    <row r="1117" s="255" customFormat="1" spans="2:22">
      <c r="B1117" s="312">
        <v>45989</v>
      </c>
      <c r="C1117" s="255" t="s">
        <v>2213</v>
      </c>
      <c r="D1117" s="255" t="s">
        <v>2214</v>
      </c>
      <c r="E1117" s="313" t="s">
        <v>2211</v>
      </c>
      <c r="F1117" s="255">
        <v>2210709</v>
      </c>
      <c r="G1117" s="255" t="s">
        <v>151</v>
      </c>
      <c r="H1117" s="255">
        <v>5340</v>
      </c>
      <c r="V1117" s="271">
        <v>5340</v>
      </c>
    </row>
    <row r="1118" s="255" customFormat="1" spans="2:22">
      <c r="B1118" s="312">
        <v>45989</v>
      </c>
      <c r="C1118" s="255" t="s">
        <v>2178</v>
      </c>
      <c r="D1118" s="255" t="s">
        <v>2215</v>
      </c>
      <c r="E1118" s="313" t="s">
        <v>2211</v>
      </c>
      <c r="F1118" s="255">
        <v>2210709</v>
      </c>
      <c r="G1118" s="255" t="s">
        <v>151</v>
      </c>
      <c r="H1118" s="255">
        <v>9033.47</v>
      </c>
      <c r="V1118" s="271">
        <v>9033.47</v>
      </c>
    </row>
    <row r="1119" s="255" customFormat="1" spans="2:22">
      <c r="B1119" s="312">
        <v>45989</v>
      </c>
      <c r="C1119" s="255" t="s">
        <v>2172</v>
      </c>
      <c r="D1119" s="255" t="s">
        <v>2215</v>
      </c>
      <c r="E1119" s="313"/>
      <c r="F1119" s="255">
        <v>2210709</v>
      </c>
      <c r="G1119" s="255" t="s">
        <v>151</v>
      </c>
      <c r="H1119" s="255">
        <v>394.27</v>
      </c>
      <c r="V1119" s="271">
        <v>394.27</v>
      </c>
    </row>
    <row r="1120" s="255" customFormat="1" spans="2:22">
      <c r="B1120" s="312">
        <v>45989</v>
      </c>
      <c r="C1120" s="255" t="s">
        <v>1073</v>
      </c>
      <c r="D1120" s="255" t="s">
        <v>2216</v>
      </c>
      <c r="E1120" s="313" t="s">
        <v>2211</v>
      </c>
      <c r="F1120" s="255">
        <v>2210709</v>
      </c>
      <c r="G1120" s="255" t="s">
        <v>151</v>
      </c>
      <c r="H1120" s="255">
        <v>2180</v>
      </c>
      <c r="V1120" s="271">
        <v>2180</v>
      </c>
    </row>
    <row r="1121" s="255" customFormat="1" spans="2:22">
      <c r="B1121" s="312">
        <v>45989</v>
      </c>
      <c r="C1121" s="255" t="s">
        <v>1073</v>
      </c>
      <c r="D1121" s="255" t="s">
        <v>2217</v>
      </c>
      <c r="E1121" s="313" t="s">
        <v>2211</v>
      </c>
      <c r="F1121" s="255">
        <v>2210511</v>
      </c>
      <c r="G1121" s="255" t="s">
        <v>965</v>
      </c>
      <c r="H1121" s="255">
        <v>2500</v>
      </c>
      <c r="V1121" s="271">
        <v>2500</v>
      </c>
    </row>
    <row r="1122" s="257" customFormat="1" spans="2:22">
      <c r="B1122" s="312">
        <v>45989</v>
      </c>
      <c r="C1122" s="257" t="s">
        <v>2168</v>
      </c>
      <c r="D1122" s="257" t="s">
        <v>2205</v>
      </c>
      <c r="E1122" s="313" t="s">
        <v>2211</v>
      </c>
      <c r="F1122" s="313">
        <v>2210202</v>
      </c>
      <c r="G1122" s="257" t="s">
        <v>136</v>
      </c>
      <c r="H1122" s="313">
        <v>600</v>
      </c>
      <c r="V1122" s="314">
        <v>600</v>
      </c>
    </row>
    <row r="1123" s="255" customFormat="1" spans="2:22">
      <c r="B1123" s="312">
        <v>45989</v>
      </c>
      <c r="C1123" s="255" t="s">
        <v>1073</v>
      </c>
      <c r="D1123" s="255" t="s">
        <v>2218</v>
      </c>
      <c r="E1123" s="313" t="s">
        <v>2211</v>
      </c>
      <c r="F1123" s="255">
        <v>2210511</v>
      </c>
      <c r="G1123" s="255" t="s">
        <v>965</v>
      </c>
      <c r="H1123" s="255">
        <v>3000</v>
      </c>
      <c r="V1123" s="271">
        <v>3000</v>
      </c>
    </row>
    <row r="1124" s="255" customFormat="1" spans="2:22">
      <c r="B1124" s="312">
        <v>45989</v>
      </c>
      <c r="C1124" s="255" t="s">
        <v>1073</v>
      </c>
      <c r="D1124" s="255" t="s">
        <v>2219</v>
      </c>
      <c r="E1124" s="313" t="s">
        <v>2211</v>
      </c>
      <c r="F1124" s="255">
        <v>2210511</v>
      </c>
      <c r="G1124" s="255" t="s">
        <v>965</v>
      </c>
      <c r="H1124" s="255">
        <v>2220</v>
      </c>
      <c r="V1124" s="271">
        <v>2220</v>
      </c>
    </row>
    <row r="1125" s="255" customFormat="1" spans="2:22">
      <c r="B1125" s="312">
        <v>45989</v>
      </c>
      <c r="C1125" s="255" t="s">
        <v>1073</v>
      </c>
      <c r="D1125" s="255" t="s">
        <v>2220</v>
      </c>
      <c r="E1125" s="313" t="s">
        <v>2211</v>
      </c>
      <c r="F1125" s="255">
        <v>2210511</v>
      </c>
      <c r="G1125" s="255" t="s">
        <v>965</v>
      </c>
      <c r="H1125" s="255">
        <v>1500</v>
      </c>
      <c r="V1125" s="271">
        <v>1500</v>
      </c>
    </row>
    <row r="1126" s="255" customFormat="1" spans="2:22">
      <c r="B1126" s="312">
        <v>45989</v>
      </c>
      <c r="C1126" s="255" t="s">
        <v>1073</v>
      </c>
      <c r="D1126" s="255" t="s">
        <v>2221</v>
      </c>
      <c r="E1126" s="313" t="s">
        <v>2211</v>
      </c>
      <c r="F1126" s="255">
        <v>2210709</v>
      </c>
      <c r="G1126" s="255" t="s">
        <v>151</v>
      </c>
      <c r="H1126" s="255">
        <v>7500</v>
      </c>
      <c r="V1126" s="271">
        <v>7500</v>
      </c>
    </row>
    <row r="1127" s="255" customFormat="1" spans="2:22">
      <c r="B1127" s="312">
        <v>45989</v>
      </c>
      <c r="C1127" s="255" t="s">
        <v>2181</v>
      </c>
      <c r="D1127" s="255" t="s">
        <v>2222</v>
      </c>
      <c r="E1127" s="313" t="s">
        <v>2211</v>
      </c>
      <c r="F1127" s="255">
        <v>2210205</v>
      </c>
      <c r="G1127" s="255" t="s">
        <v>200</v>
      </c>
      <c r="H1127" s="255">
        <v>39900</v>
      </c>
      <c r="V1127" s="271">
        <v>39900</v>
      </c>
    </row>
    <row r="1128" s="255" customFormat="1" spans="2:22">
      <c r="B1128" s="312">
        <v>45989</v>
      </c>
      <c r="C1128" s="255" t="s">
        <v>2172</v>
      </c>
      <c r="D1128" s="255" t="s">
        <v>2223</v>
      </c>
      <c r="E1128" s="313" t="s">
        <v>2224</v>
      </c>
      <c r="F1128" s="255">
        <v>2210205</v>
      </c>
      <c r="G1128" s="255" t="s">
        <v>200</v>
      </c>
      <c r="H1128" s="255">
        <v>2100</v>
      </c>
      <c r="V1128" s="271">
        <v>2100</v>
      </c>
    </row>
    <row r="1129" s="271" customFormat="1" spans="2:22">
      <c r="B1129" s="315">
        <v>45788</v>
      </c>
      <c r="C1129" s="271" t="s">
        <v>2191</v>
      </c>
      <c r="D1129" s="271" t="s">
        <v>2165</v>
      </c>
      <c r="E1129" s="314" t="s">
        <v>2225</v>
      </c>
      <c r="F1129" s="271">
        <v>2210709</v>
      </c>
      <c r="G1129" s="271" t="s">
        <v>151</v>
      </c>
      <c r="H1129" s="314">
        <v>9548.19</v>
      </c>
      <c r="U1129" s="314">
        <v>9548.19</v>
      </c>
      <c r="V1129" s="314"/>
    </row>
    <row r="1130" s="271" customFormat="1" spans="2:22">
      <c r="B1130" s="315">
        <v>45788</v>
      </c>
      <c r="C1130" s="271" t="s">
        <v>2172</v>
      </c>
      <c r="D1130" s="271" t="s">
        <v>2165</v>
      </c>
      <c r="E1130" s="314" t="s">
        <v>2226</v>
      </c>
      <c r="F1130" s="271">
        <v>2210709</v>
      </c>
      <c r="G1130" s="271" t="s">
        <v>151</v>
      </c>
      <c r="H1130" s="314">
        <v>741.75</v>
      </c>
      <c r="U1130" s="314">
        <v>741.75</v>
      </c>
      <c r="V1130" s="314"/>
    </row>
    <row r="1131" s="271" customFormat="1" spans="2:22">
      <c r="B1131" s="315">
        <v>45788</v>
      </c>
      <c r="C1131" s="271" t="s">
        <v>1122</v>
      </c>
      <c r="D1131" s="271" t="s">
        <v>2166</v>
      </c>
      <c r="E1131" s="314" t="s">
        <v>2227</v>
      </c>
      <c r="F1131" s="271">
        <v>2111102</v>
      </c>
      <c r="G1131" s="271" t="s">
        <v>932</v>
      </c>
      <c r="H1131" s="314">
        <v>22166.18</v>
      </c>
      <c r="U1131" s="314">
        <v>22166.18</v>
      </c>
      <c r="V1131" s="314"/>
    </row>
    <row r="1132" s="271" customFormat="1" spans="2:22">
      <c r="B1132" s="315">
        <v>45788</v>
      </c>
      <c r="C1132" s="271" t="s">
        <v>1704</v>
      </c>
      <c r="D1132" s="271" t="s">
        <v>2166</v>
      </c>
      <c r="E1132" s="314" t="s">
        <v>2228</v>
      </c>
      <c r="F1132" s="271">
        <v>2121001</v>
      </c>
      <c r="G1132" s="271" t="s">
        <v>938</v>
      </c>
      <c r="H1132" s="314">
        <v>1687.5</v>
      </c>
      <c r="U1132" s="314">
        <v>1687.5</v>
      </c>
      <c r="V1132" s="314"/>
    </row>
    <row r="1133" s="271" customFormat="1" spans="2:22">
      <c r="B1133" s="315">
        <v>45788</v>
      </c>
      <c r="C1133" s="271" t="s">
        <v>1993</v>
      </c>
      <c r="D1133" s="271" t="s">
        <v>2166</v>
      </c>
      <c r="E1133" s="314" t="s">
        <v>2229</v>
      </c>
      <c r="F1133" s="271">
        <v>2121001</v>
      </c>
      <c r="G1133" s="271" t="s">
        <v>938</v>
      </c>
      <c r="H1133" s="314">
        <v>1175</v>
      </c>
      <c r="U1133" s="314">
        <v>1175</v>
      </c>
      <c r="V1133" s="314"/>
    </row>
    <row r="1134" s="271" customFormat="1" spans="2:22">
      <c r="B1134" s="315">
        <v>45788</v>
      </c>
      <c r="C1134" s="271" t="s">
        <v>2172</v>
      </c>
      <c r="D1134" s="271" t="s">
        <v>2166</v>
      </c>
      <c r="E1134" s="314" t="s">
        <v>2230</v>
      </c>
      <c r="F1134" s="271">
        <v>2111102</v>
      </c>
      <c r="G1134" s="271" t="s">
        <v>932</v>
      </c>
      <c r="H1134" s="314">
        <v>646.32</v>
      </c>
      <c r="U1134" s="314">
        <v>646.32</v>
      </c>
      <c r="V1134" s="314"/>
    </row>
    <row r="1135" s="271" customFormat="1" spans="2:22">
      <c r="B1135" s="315" t="s">
        <v>2151</v>
      </c>
      <c r="C1135" s="271" t="s">
        <v>1073</v>
      </c>
      <c r="D1135" s="271" t="s">
        <v>2167</v>
      </c>
      <c r="E1135" s="314" t="s">
        <v>2231</v>
      </c>
      <c r="F1135" s="271">
        <v>2111248</v>
      </c>
      <c r="G1135" s="271" t="s">
        <v>936</v>
      </c>
      <c r="H1135" s="314">
        <v>1840</v>
      </c>
      <c r="U1135" s="314">
        <v>1840</v>
      </c>
      <c r="V1135" s="314"/>
    </row>
    <row r="1136" s="271" customFormat="1" spans="2:22">
      <c r="B1136" s="315" t="s">
        <v>2180</v>
      </c>
      <c r="C1136" s="271" t="s">
        <v>1172</v>
      </c>
      <c r="D1136" s="271" t="s">
        <v>2169</v>
      </c>
      <c r="E1136" s="314" t="s">
        <v>2232</v>
      </c>
      <c r="F1136" s="271">
        <v>2210122</v>
      </c>
      <c r="G1136" s="271" t="s">
        <v>950</v>
      </c>
      <c r="H1136" s="314">
        <v>26800</v>
      </c>
      <c r="U1136" s="314">
        <v>26800</v>
      </c>
      <c r="V1136" s="314"/>
    </row>
    <row r="1137" s="271" customFormat="1" spans="2:22">
      <c r="B1137" s="315" t="s">
        <v>2194</v>
      </c>
      <c r="C1137" s="271" t="s">
        <v>2172</v>
      </c>
      <c r="D1137" s="271" t="s">
        <v>2204</v>
      </c>
      <c r="E1137" s="314" t="s">
        <v>2233</v>
      </c>
      <c r="F1137" s="271">
        <v>2210806</v>
      </c>
      <c r="G1137" s="271" t="s">
        <v>982</v>
      </c>
      <c r="H1137" s="314">
        <v>720</v>
      </c>
      <c r="U1137" s="314"/>
      <c r="V1137" s="314">
        <v>720</v>
      </c>
    </row>
    <row r="1138" s="271" customFormat="1" spans="2:22">
      <c r="B1138" s="315" t="s">
        <v>2194</v>
      </c>
      <c r="C1138" s="271" t="s">
        <v>1555</v>
      </c>
      <c r="D1138" s="271" t="s">
        <v>2234</v>
      </c>
      <c r="E1138" s="314" t="s">
        <v>2211</v>
      </c>
      <c r="F1138" s="271">
        <v>2210709</v>
      </c>
      <c r="G1138" s="271" t="s">
        <v>151</v>
      </c>
      <c r="H1138" s="314">
        <v>5340</v>
      </c>
      <c r="U1138" s="314"/>
      <c r="V1138" s="314">
        <v>5340</v>
      </c>
    </row>
    <row r="1139" s="271" customFormat="1" spans="2:22">
      <c r="B1139" s="315" t="s">
        <v>2194</v>
      </c>
      <c r="C1139" s="271" t="s">
        <v>2191</v>
      </c>
      <c r="D1139" s="271" t="s">
        <v>2235</v>
      </c>
      <c r="E1139" s="314" t="s">
        <v>2211</v>
      </c>
      <c r="F1139" s="271">
        <v>2210502</v>
      </c>
      <c r="G1139" s="271" t="s">
        <v>963</v>
      </c>
      <c r="H1139" s="314">
        <v>1500</v>
      </c>
      <c r="U1139" s="314"/>
      <c r="V1139" s="314">
        <v>1500</v>
      </c>
    </row>
    <row r="1140" s="271" customFormat="1" spans="2:22">
      <c r="B1140" s="315" t="s">
        <v>2190</v>
      </c>
      <c r="C1140" s="271" t="s">
        <v>2172</v>
      </c>
      <c r="D1140" s="271" t="s">
        <v>2129</v>
      </c>
      <c r="E1140" s="314" t="s">
        <v>2236</v>
      </c>
      <c r="F1140" s="271">
        <v>2210205</v>
      </c>
      <c r="G1140" s="271" t="s">
        <v>200</v>
      </c>
      <c r="H1140" s="314">
        <v>690</v>
      </c>
      <c r="U1140" s="314"/>
      <c r="V1140" s="314">
        <v>690</v>
      </c>
    </row>
    <row r="1141" s="271" customFormat="1" spans="2:22">
      <c r="B1141" s="315" t="s">
        <v>2187</v>
      </c>
      <c r="C1141" s="271" t="s">
        <v>1555</v>
      </c>
      <c r="D1141" s="271" t="s">
        <v>2189</v>
      </c>
      <c r="E1141" s="314">
        <v>13536</v>
      </c>
      <c r="F1141" s="271">
        <v>2111248</v>
      </c>
      <c r="G1141" s="271" t="s">
        <v>936</v>
      </c>
      <c r="H1141" s="314">
        <v>1980</v>
      </c>
      <c r="U1141" s="314"/>
      <c r="V1141" s="314">
        <v>1980</v>
      </c>
    </row>
    <row r="1142" s="271" customFormat="1" spans="2:22">
      <c r="B1142" s="315" t="s">
        <v>2237</v>
      </c>
      <c r="C1142" s="271" t="s">
        <v>2174</v>
      </c>
      <c r="D1142" s="271" t="s">
        <v>2180</v>
      </c>
      <c r="E1142" s="314">
        <v>13530</v>
      </c>
      <c r="F1142" s="271">
        <v>2210201</v>
      </c>
      <c r="G1142" s="271" t="s">
        <v>952</v>
      </c>
      <c r="H1142" s="314">
        <v>15805</v>
      </c>
      <c r="U1142" s="314"/>
      <c r="V1142" s="314">
        <v>15805</v>
      </c>
    </row>
    <row r="1143" s="271" customFormat="1" spans="2:22">
      <c r="B1143" s="315" t="s">
        <v>2187</v>
      </c>
      <c r="C1143" s="271" t="s">
        <v>2238</v>
      </c>
      <c r="D1143" s="271" t="s">
        <v>2237</v>
      </c>
      <c r="E1143" s="314">
        <v>13532</v>
      </c>
      <c r="F1143" s="271">
        <v>2210205</v>
      </c>
      <c r="G1143" s="271" t="s">
        <v>200</v>
      </c>
      <c r="H1143" s="314">
        <v>16962</v>
      </c>
      <c r="U1143" s="314"/>
      <c r="V1143" s="314">
        <v>16962</v>
      </c>
    </row>
    <row r="1144" s="271" customFormat="1" spans="2:22">
      <c r="B1144" s="315">
        <v>46002</v>
      </c>
      <c r="C1144" s="271" t="s">
        <v>1993</v>
      </c>
      <c r="D1144" s="271" t="s">
        <v>2173</v>
      </c>
      <c r="E1144" s="314">
        <v>13511</v>
      </c>
      <c r="F1144" s="271">
        <v>2111102</v>
      </c>
      <c r="G1144" s="271" t="s">
        <v>932</v>
      </c>
      <c r="H1144" s="314">
        <v>1380</v>
      </c>
      <c r="U1144" s="314"/>
      <c r="V1144" s="314">
        <v>1380</v>
      </c>
    </row>
    <row r="1145" s="271" customFormat="1" spans="2:23">
      <c r="B1145" s="315">
        <v>46002</v>
      </c>
      <c r="C1145" s="271" t="s">
        <v>1704</v>
      </c>
      <c r="D1145" s="271" t="s">
        <v>2173</v>
      </c>
      <c r="E1145" s="314">
        <v>13510</v>
      </c>
      <c r="F1145" s="271">
        <v>2111102</v>
      </c>
      <c r="G1145" s="271" t="s">
        <v>932</v>
      </c>
      <c r="H1145" s="314">
        <v>3726</v>
      </c>
      <c r="U1145" s="314"/>
      <c r="V1145" s="314">
        <v>3726</v>
      </c>
      <c r="W1145" s="320">
        <v>659006.55</v>
      </c>
    </row>
    <row r="1146" s="271" customFormat="1" spans="2:22">
      <c r="B1146" s="315">
        <v>46002</v>
      </c>
      <c r="C1146" s="271" t="s">
        <v>1073</v>
      </c>
      <c r="D1146" s="271" t="s">
        <v>2239</v>
      </c>
      <c r="E1146" s="314" t="s">
        <v>2240</v>
      </c>
      <c r="F1146" s="271">
        <v>2210611</v>
      </c>
      <c r="G1146" s="271" t="s">
        <v>973</v>
      </c>
      <c r="H1146" s="316">
        <v>20475</v>
      </c>
      <c r="Q1146" s="271">
        <v>20475</v>
      </c>
      <c r="V1146" s="310"/>
    </row>
    <row r="1147" s="271" customFormat="1" spans="2:17">
      <c r="B1147" s="315" t="s">
        <v>2151</v>
      </c>
      <c r="C1147" s="271" t="s">
        <v>1068</v>
      </c>
      <c r="D1147" s="271" t="s">
        <v>2239</v>
      </c>
      <c r="E1147" s="314" t="s">
        <v>2241</v>
      </c>
      <c r="F1147" s="271">
        <v>2210611</v>
      </c>
      <c r="G1147" s="271" t="s">
        <v>973</v>
      </c>
      <c r="H1147" s="316">
        <v>1125</v>
      </c>
      <c r="Q1147" s="271">
        <v>1125</v>
      </c>
    </row>
    <row r="1148" s="255" customFormat="1" spans="2:22">
      <c r="B1148" s="255" t="s">
        <v>2114</v>
      </c>
      <c r="C1148" s="255" t="s">
        <v>1432</v>
      </c>
      <c r="E1148" s="313"/>
      <c r="F1148" s="255">
        <v>2211101</v>
      </c>
      <c r="G1148" s="255" t="s">
        <v>988</v>
      </c>
      <c r="H1148" s="255">
        <v>25</v>
      </c>
      <c r="Q1148" s="255">
        <v>25</v>
      </c>
      <c r="V1148" s="271"/>
    </row>
    <row r="1149" s="255" customFormat="1" spans="1:27">
      <c r="A1149" s="253"/>
      <c r="B1149" s="254" t="s">
        <v>2242</v>
      </c>
      <c r="C1149" s="255" t="s">
        <v>1073</v>
      </c>
      <c r="D1149" s="256" t="s">
        <v>2243</v>
      </c>
      <c r="E1149" s="256" t="s">
        <v>2244</v>
      </c>
      <c r="F1149" s="257">
        <v>2821009</v>
      </c>
      <c r="G1149" s="255" t="s">
        <v>160</v>
      </c>
      <c r="H1149" s="317">
        <v>168300</v>
      </c>
      <c r="I1149" s="258"/>
      <c r="J1149" s="258"/>
      <c r="K1149" s="258"/>
      <c r="L1149" s="258"/>
      <c r="M1149" s="258"/>
      <c r="N1149" s="258"/>
      <c r="O1149" s="258"/>
      <c r="P1149" s="258"/>
      <c r="Q1149" s="258"/>
      <c r="R1149" s="258">
        <v>168300</v>
      </c>
      <c r="S1149" s="258"/>
      <c r="T1149" s="258"/>
      <c r="U1149" s="258"/>
      <c r="V1149" s="274"/>
      <c r="W1149" s="279"/>
      <c r="X1149" s="257"/>
      <c r="Z1149" s="258"/>
      <c r="AA1149" s="258"/>
    </row>
    <row r="1150" s="255" customFormat="1" spans="1:27">
      <c r="A1150" s="253"/>
      <c r="B1150" s="254" t="s">
        <v>2242</v>
      </c>
      <c r="C1150" s="255" t="s">
        <v>1068</v>
      </c>
      <c r="D1150" s="256" t="s">
        <v>2243</v>
      </c>
      <c r="E1150" s="256" t="s">
        <v>2245</v>
      </c>
      <c r="F1150" s="257">
        <v>2821009</v>
      </c>
      <c r="G1150" s="255" t="s">
        <v>160</v>
      </c>
      <c r="H1150" s="258">
        <v>1200</v>
      </c>
      <c r="I1150" s="258"/>
      <c r="J1150" s="258"/>
      <c r="K1150" s="258"/>
      <c r="L1150" s="258"/>
      <c r="M1150" s="258"/>
      <c r="N1150" s="258"/>
      <c r="O1150" s="258"/>
      <c r="P1150" s="258"/>
      <c r="Q1150" s="258"/>
      <c r="R1150" s="258">
        <v>1200</v>
      </c>
      <c r="S1150" s="258"/>
      <c r="T1150" s="258"/>
      <c r="U1150" s="258"/>
      <c r="V1150" s="274"/>
      <c r="W1150" s="279"/>
      <c r="X1150" s="257"/>
      <c r="Z1150" s="258"/>
      <c r="AA1150" s="258"/>
    </row>
    <row r="1151" s="255" customFormat="1" spans="1:27">
      <c r="A1151" s="253"/>
      <c r="B1151" s="254" t="s">
        <v>2246</v>
      </c>
      <c r="C1151" s="255" t="s">
        <v>1432</v>
      </c>
      <c r="D1151" s="256"/>
      <c r="E1151" s="256"/>
      <c r="F1151" s="257">
        <v>2211101</v>
      </c>
      <c r="G1151" s="255" t="s">
        <v>988</v>
      </c>
      <c r="H1151" s="258">
        <v>292</v>
      </c>
      <c r="I1151" s="258"/>
      <c r="J1151" s="258"/>
      <c r="K1151" s="258"/>
      <c r="L1151" s="258"/>
      <c r="M1151" s="258"/>
      <c r="N1151" s="258"/>
      <c r="O1151" s="258"/>
      <c r="P1151" s="258"/>
      <c r="Q1151" s="258"/>
      <c r="R1151" s="258">
        <v>292</v>
      </c>
      <c r="S1151" s="258"/>
      <c r="T1151" s="258"/>
      <c r="U1151" s="258"/>
      <c r="V1151" s="274"/>
      <c r="W1151" s="279"/>
      <c r="X1151" s="257"/>
      <c r="Z1151" s="258"/>
      <c r="AA1151" s="258"/>
    </row>
    <row r="1152" s="255" customFormat="1" spans="1:27">
      <c r="A1152" s="253"/>
      <c r="B1152" s="254">
        <v>45994</v>
      </c>
      <c r="C1152" s="255" t="s">
        <v>2247</v>
      </c>
      <c r="D1152" s="256" t="s">
        <v>2248</v>
      </c>
      <c r="E1152" s="256">
        <v>1996</v>
      </c>
      <c r="F1152" s="257">
        <v>2210502</v>
      </c>
      <c r="G1152" s="255" t="s">
        <v>963</v>
      </c>
      <c r="H1152" s="318">
        <v>11573.18</v>
      </c>
      <c r="I1152" s="258"/>
      <c r="J1152" s="258"/>
      <c r="K1152" s="258"/>
      <c r="L1152" s="258"/>
      <c r="M1152" s="258"/>
      <c r="N1152" s="258"/>
      <c r="O1152" s="258"/>
      <c r="P1152" s="258"/>
      <c r="Q1152" s="258">
        <v>11573.18</v>
      </c>
      <c r="R1152" s="258"/>
      <c r="S1152" s="258"/>
      <c r="T1152" s="258"/>
      <c r="U1152" s="258"/>
      <c r="V1152" s="274"/>
      <c r="W1152" s="279"/>
      <c r="X1152" s="257"/>
      <c r="Z1152" s="258"/>
      <c r="AA1152" s="258"/>
    </row>
    <row r="1153" s="255" customFormat="1" spans="1:27">
      <c r="A1153" s="253"/>
      <c r="B1153" s="254">
        <v>45994</v>
      </c>
      <c r="C1153" s="255" t="s">
        <v>1068</v>
      </c>
      <c r="D1153" s="256" t="s">
        <v>2248</v>
      </c>
      <c r="E1153" s="256" t="s">
        <v>2249</v>
      </c>
      <c r="F1153" s="257">
        <v>2210502</v>
      </c>
      <c r="G1153" s="255" t="s">
        <v>963</v>
      </c>
      <c r="H1153" s="258">
        <v>319.68</v>
      </c>
      <c r="I1153" s="258"/>
      <c r="J1153" s="258"/>
      <c r="K1153" s="258"/>
      <c r="L1153" s="258"/>
      <c r="M1153" s="258"/>
      <c r="N1153" s="258"/>
      <c r="O1153" s="258"/>
      <c r="P1153" s="258"/>
      <c r="Q1153" s="258">
        <v>319.68</v>
      </c>
      <c r="R1153" s="258"/>
      <c r="S1153" s="258"/>
      <c r="T1153" s="258"/>
      <c r="U1153" s="258"/>
      <c r="V1153" s="274"/>
      <c r="W1153" s="279"/>
      <c r="X1153" s="257"/>
      <c r="Z1153" s="258"/>
      <c r="AA1153" s="258"/>
    </row>
    <row r="1154" spans="2:23">
      <c r="B1154" s="254">
        <v>45994</v>
      </c>
      <c r="C1154" s="255" t="s">
        <v>1073</v>
      </c>
      <c r="D1154" s="256" t="s">
        <v>2250</v>
      </c>
      <c r="E1154" s="256" t="s">
        <v>2251</v>
      </c>
      <c r="F1154" s="257">
        <v>2821009</v>
      </c>
      <c r="G1154" s="255" t="s">
        <v>160</v>
      </c>
      <c r="H1154" s="317">
        <v>23350</v>
      </c>
      <c r="I1154" s="258"/>
      <c r="J1154" s="258"/>
      <c r="K1154" s="258"/>
      <c r="L1154" s="258"/>
      <c r="M1154" s="258"/>
      <c r="N1154" s="258"/>
      <c r="O1154" s="258"/>
      <c r="P1154" s="258"/>
      <c r="Q1154" s="258">
        <v>23350</v>
      </c>
      <c r="R1154" s="258"/>
      <c r="S1154" s="258"/>
      <c r="T1154" s="258"/>
      <c r="V1154" s="274"/>
      <c r="W1154" s="279"/>
    </row>
    <row r="1155" spans="2:23">
      <c r="B1155" s="254">
        <v>45995</v>
      </c>
      <c r="C1155" s="255" t="s">
        <v>1073</v>
      </c>
      <c r="D1155" s="256" t="s">
        <v>2252</v>
      </c>
      <c r="E1155" s="256">
        <v>1999</v>
      </c>
      <c r="F1155" s="257">
        <v>2821010</v>
      </c>
      <c r="G1155" s="255" t="s">
        <v>161</v>
      </c>
      <c r="H1155" s="318">
        <v>10000</v>
      </c>
      <c r="I1155" s="258"/>
      <c r="J1155" s="258"/>
      <c r="K1155" s="258"/>
      <c r="L1155" s="258"/>
      <c r="M1155" s="258"/>
      <c r="N1155" s="258"/>
      <c r="O1155" s="258"/>
      <c r="P1155" s="258"/>
      <c r="Q1155" s="258">
        <v>10000</v>
      </c>
      <c r="R1155" s="258"/>
      <c r="S1155" s="258"/>
      <c r="T1155" s="258"/>
      <c r="V1155" s="274"/>
      <c r="W1155" s="279"/>
    </row>
    <row r="1156" spans="2:23">
      <c r="B1156" s="254">
        <v>45995</v>
      </c>
      <c r="C1156" s="255" t="s">
        <v>2253</v>
      </c>
      <c r="D1156" s="256" t="s">
        <v>2254</v>
      </c>
      <c r="E1156" s="256">
        <v>2001</v>
      </c>
      <c r="F1156" s="257">
        <v>2210902</v>
      </c>
      <c r="G1156" s="255" t="s">
        <v>985</v>
      </c>
      <c r="H1156" s="318">
        <v>41697.39</v>
      </c>
      <c r="I1156" s="258"/>
      <c r="J1156" s="258"/>
      <c r="K1156" s="258"/>
      <c r="L1156" s="258"/>
      <c r="M1156" s="258"/>
      <c r="N1156" s="258"/>
      <c r="O1156" s="258"/>
      <c r="P1156" s="258"/>
      <c r="Q1156" s="258">
        <v>41697.39</v>
      </c>
      <c r="R1156" s="258"/>
      <c r="S1156" s="258"/>
      <c r="T1156" s="258"/>
      <c r="V1156" s="274"/>
      <c r="W1156" s="279"/>
    </row>
    <row r="1157" spans="2:23">
      <c r="B1157" s="254">
        <v>45995</v>
      </c>
      <c r="C1157" s="255" t="s">
        <v>1068</v>
      </c>
      <c r="D1157" s="256" t="s">
        <v>2255</v>
      </c>
      <c r="E1157" s="256">
        <v>2002</v>
      </c>
      <c r="F1157" s="257">
        <v>2210902</v>
      </c>
      <c r="G1157" s="255" t="s">
        <v>985</v>
      </c>
      <c r="H1157" s="318">
        <v>1289.61</v>
      </c>
      <c r="I1157" s="258"/>
      <c r="J1157" s="258"/>
      <c r="K1157" s="258"/>
      <c r="L1157" s="258"/>
      <c r="M1157" s="258"/>
      <c r="N1157" s="258"/>
      <c r="O1157" s="258"/>
      <c r="P1157" s="258"/>
      <c r="Q1157" s="258">
        <v>1289.61</v>
      </c>
      <c r="R1157" s="258"/>
      <c r="S1157" s="258"/>
      <c r="T1157" s="258"/>
      <c r="V1157" s="274"/>
      <c r="W1157" s="279"/>
    </row>
    <row r="1158" spans="2:23">
      <c r="B1158" s="254">
        <v>45995</v>
      </c>
      <c r="C1158" s="255" t="s">
        <v>1073</v>
      </c>
      <c r="D1158" s="256" t="s">
        <v>2256</v>
      </c>
      <c r="E1158" s="256">
        <v>2003</v>
      </c>
      <c r="F1158" s="257">
        <v>2210616</v>
      </c>
      <c r="G1158" s="255" t="s">
        <v>974</v>
      </c>
      <c r="H1158" s="318">
        <v>39900</v>
      </c>
      <c r="I1158" s="258"/>
      <c r="J1158" s="258"/>
      <c r="K1158" s="258"/>
      <c r="L1158" s="258"/>
      <c r="M1158" s="258"/>
      <c r="N1158" s="258"/>
      <c r="O1158" s="258"/>
      <c r="P1158" s="258"/>
      <c r="Q1158" s="258">
        <v>39900</v>
      </c>
      <c r="R1158" s="258"/>
      <c r="S1158" s="258"/>
      <c r="T1158" s="258"/>
      <c r="V1158" s="274"/>
      <c r="W1158" s="279"/>
    </row>
    <row r="1159" s="289" customFormat="1" spans="1:27">
      <c r="A1159" s="321"/>
      <c r="B1159" s="322">
        <v>45995</v>
      </c>
      <c r="C1159" s="289" t="s">
        <v>1068</v>
      </c>
      <c r="D1159" s="323" t="s">
        <v>2256</v>
      </c>
      <c r="E1159" s="323">
        <v>2004</v>
      </c>
      <c r="F1159" s="324">
        <v>2210616</v>
      </c>
      <c r="G1159" s="289" t="s">
        <v>974</v>
      </c>
      <c r="H1159" s="325">
        <v>2100</v>
      </c>
      <c r="I1159" s="337"/>
      <c r="J1159" s="337"/>
      <c r="K1159" s="337"/>
      <c r="L1159" s="337"/>
      <c r="M1159" s="337"/>
      <c r="N1159" s="337"/>
      <c r="O1159" s="337"/>
      <c r="P1159" s="337"/>
      <c r="Q1159" s="337">
        <v>2100</v>
      </c>
      <c r="R1159" s="337"/>
      <c r="S1159" s="337"/>
      <c r="T1159" s="337"/>
      <c r="U1159" s="337"/>
      <c r="V1159" s="274"/>
      <c r="W1159" s="338"/>
      <c r="X1159" s="324"/>
      <c r="Z1159" s="337"/>
      <c r="AA1159" s="337"/>
    </row>
    <row r="1160" s="290" customFormat="1" spans="1:27">
      <c r="A1160" s="326"/>
      <c r="B1160" s="327" t="s">
        <v>2246</v>
      </c>
      <c r="C1160" s="290" t="s">
        <v>1378</v>
      </c>
      <c r="D1160" s="328"/>
      <c r="E1160" s="328"/>
      <c r="F1160" s="329">
        <v>2111001</v>
      </c>
      <c r="G1160" s="290" t="s">
        <v>439</v>
      </c>
      <c r="H1160" s="330">
        <v>194940.07</v>
      </c>
      <c r="I1160" s="332"/>
      <c r="J1160" s="332">
        <v>194940.07</v>
      </c>
      <c r="K1160" s="332"/>
      <c r="L1160" s="332"/>
      <c r="M1160" s="332"/>
      <c r="N1160" s="332"/>
      <c r="O1160" s="332"/>
      <c r="P1160" s="332"/>
      <c r="Q1160" s="332"/>
      <c r="R1160" s="332"/>
      <c r="S1160" s="332"/>
      <c r="T1160" s="332"/>
      <c r="U1160" s="332"/>
      <c r="V1160" s="274"/>
      <c r="W1160" s="339"/>
      <c r="X1160" s="329"/>
      <c r="Z1160" s="332"/>
      <c r="AA1160" s="332"/>
    </row>
    <row r="1161" s="290" customFormat="1" spans="1:27">
      <c r="A1161" s="326"/>
      <c r="B1161" s="327" t="s">
        <v>2246</v>
      </c>
      <c r="C1161" s="290" t="s">
        <v>1373</v>
      </c>
      <c r="D1161" s="328"/>
      <c r="E1161" s="328"/>
      <c r="F1161" s="329">
        <v>2111001</v>
      </c>
      <c r="G1161" s="290" t="s">
        <v>439</v>
      </c>
      <c r="H1161" s="331">
        <v>681685.03</v>
      </c>
      <c r="I1161" s="332"/>
      <c r="J1161" s="332">
        <v>681685.03</v>
      </c>
      <c r="K1161" s="332"/>
      <c r="L1161" s="332"/>
      <c r="M1161" s="332"/>
      <c r="N1161" s="332"/>
      <c r="O1161" s="332"/>
      <c r="P1161" s="332"/>
      <c r="Q1161" s="332"/>
      <c r="R1161" s="332"/>
      <c r="S1161" s="332"/>
      <c r="T1161" s="332"/>
      <c r="U1161" s="332"/>
      <c r="V1161" s="274"/>
      <c r="W1161" s="339"/>
      <c r="X1161" s="329"/>
      <c r="Z1161" s="332"/>
      <c r="AA1161" s="332"/>
    </row>
    <row r="1162" s="290" customFormat="1" spans="1:27">
      <c r="A1162" s="326"/>
      <c r="B1162" s="327" t="s">
        <v>2246</v>
      </c>
      <c r="C1162" s="327" t="s">
        <v>1374</v>
      </c>
      <c r="E1162" s="328"/>
      <c r="F1162" s="328">
        <v>2111001</v>
      </c>
      <c r="G1162" s="329" t="s">
        <v>439</v>
      </c>
      <c r="H1162" s="330">
        <v>62617.19</v>
      </c>
      <c r="I1162" s="332"/>
      <c r="J1162" s="332">
        <v>62617.19</v>
      </c>
      <c r="K1162" s="332"/>
      <c r="L1162" s="332"/>
      <c r="M1162" s="332"/>
      <c r="N1162" s="332"/>
      <c r="O1162" s="332"/>
      <c r="P1162" s="332"/>
      <c r="Q1162" s="332"/>
      <c r="R1162" s="332"/>
      <c r="S1162" s="332"/>
      <c r="T1162" s="332"/>
      <c r="U1162" s="332"/>
      <c r="V1162" s="274"/>
      <c r="W1162" s="339"/>
      <c r="X1162" s="329"/>
      <c r="Z1162" s="332"/>
      <c r="AA1162" s="332"/>
    </row>
    <row r="1163" s="290" customFormat="1" spans="1:27">
      <c r="A1163" s="326"/>
      <c r="B1163" s="327" t="s">
        <v>2246</v>
      </c>
      <c r="C1163" s="327" t="s">
        <v>1377</v>
      </c>
      <c r="E1163" s="328"/>
      <c r="F1163" s="328">
        <v>2111001</v>
      </c>
      <c r="G1163" s="329" t="s">
        <v>439</v>
      </c>
      <c r="H1163" s="330">
        <v>102132.63</v>
      </c>
      <c r="I1163" s="332"/>
      <c r="J1163" s="332">
        <v>102132.63</v>
      </c>
      <c r="K1163" s="332"/>
      <c r="L1163" s="332"/>
      <c r="M1163" s="332"/>
      <c r="N1163" s="332"/>
      <c r="O1163" s="332"/>
      <c r="P1163" s="332"/>
      <c r="Q1163" s="332"/>
      <c r="R1163" s="332"/>
      <c r="S1163" s="332"/>
      <c r="T1163" s="332"/>
      <c r="U1163" s="332"/>
      <c r="V1163" s="274"/>
      <c r="W1163" s="339"/>
      <c r="X1163" s="329"/>
      <c r="Z1163" s="332"/>
      <c r="AA1163" s="332"/>
    </row>
    <row r="1164" s="290" customFormat="1" spans="1:27">
      <c r="A1164" s="326"/>
      <c r="B1164" s="327" t="s">
        <v>2246</v>
      </c>
      <c r="C1164" s="290" t="s">
        <v>1376</v>
      </c>
      <c r="D1164" s="328"/>
      <c r="E1164" s="328"/>
      <c r="F1164" s="329">
        <v>2111001</v>
      </c>
      <c r="G1164" s="290" t="s">
        <v>439</v>
      </c>
      <c r="H1164" s="330">
        <v>106009.03</v>
      </c>
      <c r="I1164" s="332"/>
      <c r="J1164" s="332">
        <v>106009.03</v>
      </c>
      <c r="K1164" s="332"/>
      <c r="L1164" s="332"/>
      <c r="M1164" s="332"/>
      <c r="N1164" s="332"/>
      <c r="O1164" s="332"/>
      <c r="P1164" s="332"/>
      <c r="Q1164" s="332"/>
      <c r="R1164" s="332"/>
      <c r="S1164" s="332"/>
      <c r="T1164" s="332"/>
      <c r="U1164" s="332"/>
      <c r="V1164" s="274"/>
      <c r="W1164" s="339"/>
      <c r="X1164" s="329"/>
      <c r="Z1164" s="332"/>
      <c r="AA1164" s="332"/>
    </row>
    <row r="1165" s="290" customFormat="1" spans="1:27">
      <c r="A1165" s="326"/>
      <c r="B1165" s="327" t="s">
        <v>2246</v>
      </c>
      <c r="C1165" s="290" t="s">
        <v>1375</v>
      </c>
      <c r="D1165" s="328"/>
      <c r="E1165" s="328"/>
      <c r="F1165" s="329">
        <v>2111001</v>
      </c>
      <c r="G1165" s="290" t="s">
        <v>439</v>
      </c>
      <c r="H1165" s="330">
        <v>29426.07</v>
      </c>
      <c r="I1165" s="332"/>
      <c r="J1165" s="332">
        <v>29426.07</v>
      </c>
      <c r="K1165" s="332"/>
      <c r="L1165" s="332"/>
      <c r="M1165" s="332"/>
      <c r="N1165" s="332"/>
      <c r="O1165" s="332"/>
      <c r="P1165" s="332"/>
      <c r="Q1165" s="332"/>
      <c r="R1165" s="332"/>
      <c r="S1165" s="332"/>
      <c r="T1165" s="332"/>
      <c r="U1165" s="332"/>
      <c r="V1165" s="274"/>
      <c r="W1165" s="339"/>
      <c r="X1165" s="329"/>
      <c r="Z1165" s="332"/>
      <c r="AA1165" s="332"/>
    </row>
    <row r="1166" s="290" customFormat="1" spans="1:27">
      <c r="A1166" s="326"/>
      <c r="B1166" s="327">
        <v>45788</v>
      </c>
      <c r="C1166" s="290" t="s">
        <v>2191</v>
      </c>
      <c r="D1166" s="328" t="s">
        <v>2165</v>
      </c>
      <c r="E1166" s="328" t="s">
        <v>2225</v>
      </c>
      <c r="F1166" s="329">
        <v>2210709</v>
      </c>
      <c r="G1166" s="290" t="s">
        <v>151</v>
      </c>
      <c r="H1166" s="330">
        <v>9548.19</v>
      </c>
      <c r="I1166" s="332"/>
      <c r="J1166" s="332"/>
      <c r="K1166" s="332"/>
      <c r="L1166" s="332"/>
      <c r="M1166" s="332"/>
      <c r="N1166" s="332"/>
      <c r="O1166" s="332"/>
      <c r="P1166" s="332"/>
      <c r="Q1166" s="332"/>
      <c r="R1166" s="332"/>
      <c r="S1166" s="332"/>
      <c r="T1166" s="332"/>
      <c r="U1166" s="332"/>
      <c r="V1166" s="274"/>
      <c r="W1166" s="339"/>
      <c r="X1166" s="329"/>
      <c r="Z1166" s="332"/>
      <c r="AA1166" s="332"/>
    </row>
    <row r="1167" s="290" customFormat="1" spans="1:27">
      <c r="A1167" s="326"/>
      <c r="B1167" s="327">
        <v>45788</v>
      </c>
      <c r="C1167" s="290" t="s">
        <v>2172</v>
      </c>
      <c r="D1167" s="328" t="s">
        <v>2165</v>
      </c>
      <c r="E1167" s="328" t="s">
        <v>2226</v>
      </c>
      <c r="F1167" s="329">
        <v>2210709</v>
      </c>
      <c r="G1167" s="290" t="s">
        <v>151</v>
      </c>
      <c r="H1167" s="331">
        <v>741.75</v>
      </c>
      <c r="I1167" s="332"/>
      <c r="J1167" s="332"/>
      <c r="K1167" s="332"/>
      <c r="L1167" s="332"/>
      <c r="M1167" s="332"/>
      <c r="N1167" s="332"/>
      <c r="O1167" s="332"/>
      <c r="P1167" s="332"/>
      <c r="Q1167" s="332"/>
      <c r="R1167" s="332"/>
      <c r="S1167" s="332"/>
      <c r="T1167" s="332"/>
      <c r="U1167" s="332"/>
      <c r="V1167" s="274"/>
      <c r="W1167" s="339"/>
      <c r="X1167" s="329"/>
      <c r="Z1167" s="332"/>
      <c r="AA1167" s="332"/>
    </row>
    <row r="1168" s="290" customFormat="1" spans="1:27">
      <c r="A1168" s="326"/>
      <c r="B1168" s="327">
        <v>45788</v>
      </c>
      <c r="C1168" s="290" t="s">
        <v>1122</v>
      </c>
      <c r="D1168" s="328" t="s">
        <v>2166</v>
      </c>
      <c r="E1168" s="328" t="s">
        <v>2227</v>
      </c>
      <c r="F1168" s="329">
        <v>2111102</v>
      </c>
      <c r="G1168" s="290" t="s">
        <v>932</v>
      </c>
      <c r="H1168" s="331">
        <v>22166.18</v>
      </c>
      <c r="I1168" s="332"/>
      <c r="J1168" s="332"/>
      <c r="K1168" s="332"/>
      <c r="L1168" s="332"/>
      <c r="M1168" s="332"/>
      <c r="N1168" s="332"/>
      <c r="O1168" s="332"/>
      <c r="P1168" s="332"/>
      <c r="Q1168" s="332"/>
      <c r="R1168" s="332"/>
      <c r="S1168" s="332"/>
      <c r="T1168" s="332"/>
      <c r="U1168" s="332"/>
      <c r="V1168" s="274"/>
      <c r="W1168" s="339"/>
      <c r="X1168" s="329"/>
      <c r="Z1168" s="332"/>
      <c r="AA1168" s="332"/>
    </row>
    <row r="1169" s="290" customFormat="1" spans="1:27">
      <c r="A1169" s="326"/>
      <c r="B1169" s="327">
        <v>45788</v>
      </c>
      <c r="C1169" s="290" t="s">
        <v>1704</v>
      </c>
      <c r="D1169" s="328" t="s">
        <v>2166</v>
      </c>
      <c r="E1169" s="328" t="s">
        <v>2228</v>
      </c>
      <c r="F1169" s="329">
        <v>2121001</v>
      </c>
      <c r="G1169" s="290" t="s">
        <v>938</v>
      </c>
      <c r="H1169" s="330">
        <v>1687.5</v>
      </c>
      <c r="I1169" s="332"/>
      <c r="J1169" s="332"/>
      <c r="K1169" s="332"/>
      <c r="L1169" s="332"/>
      <c r="M1169" s="332"/>
      <c r="N1169" s="332"/>
      <c r="O1169" s="332"/>
      <c r="P1169" s="332"/>
      <c r="Q1169" s="332"/>
      <c r="R1169" s="332"/>
      <c r="S1169" s="332"/>
      <c r="T1169" s="332"/>
      <c r="U1169" s="332"/>
      <c r="V1169" s="274"/>
      <c r="W1169" s="339"/>
      <c r="X1169" s="329"/>
      <c r="Z1169" s="332"/>
      <c r="AA1169" s="332"/>
    </row>
    <row r="1170" s="290" customFormat="1" spans="1:27">
      <c r="A1170" s="326"/>
      <c r="B1170" s="327">
        <v>45788</v>
      </c>
      <c r="C1170" s="290" t="s">
        <v>1993</v>
      </c>
      <c r="D1170" s="328" t="s">
        <v>2166</v>
      </c>
      <c r="E1170" s="328" t="s">
        <v>2229</v>
      </c>
      <c r="F1170" s="329">
        <v>2121001</v>
      </c>
      <c r="G1170" s="290" t="s">
        <v>938</v>
      </c>
      <c r="H1170" s="330">
        <v>1175</v>
      </c>
      <c r="I1170" s="332"/>
      <c r="J1170" s="332"/>
      <c r="K1170" s="332"/>
      <c r="L1170" s="332"/>
      <c r="M1170" s="332"/>
      <c r="N1170" s="332"/>
      <c r="O1170" s="332"/>
      <c r="P1170" s="332"/>
      <c r="Q1170" s="332"/>
      <c r="R1170" s="332"/>
      <c r="S1170" s="332"/>
      <c r="T1170" s="332"/>
      <c r="U1170" s="332"/>
      <c r="V1170" s="274"/>
      <c r="W1170" s="339"/>
      <c r="X1170" s="329"/>
      <c r="Z1170" s="332"/>
      <c r="AA1170" s="332"/>
    </row>
    <row r="1171" s="290" customFormat="1" spans="1:27">
      <c r="A1171" s="326"/>
      <c r="B1171" s="327">
        <v>45788</v>
      </c>
      <c r="C1171" s="290" t="s">
        <v>2172</v>
      </c>
      <c r="D1171" s="328" t="s">
        <v>2166</v>
      </c>
      <c r="E1171" s="328" t="s">
        <v>2230</v>
      </c>
      <c r="F1171" s="329">
        <v>2111102</v>
      </c>
      <c r="G1171" s="290" t="s">
        <v>932</v>
      </c>
      <c r="H1171" s="330">
        <v>646.32</v>
      </c>
      <c r="I1171" s="332"/>
      <c r="J1171" s="332"/>
      <c r="K1171" s="332"/>
      <c r="L1171" s="332"/>
      <c r="M1171" s="332"/>
      <c r="N1171" s="332"/>
      <c r="O1171" s="332"/>
      <c r="P1171" s="332"/>
      <c r="Q1171" s="332"/>
      <c r="R1171" s="332"/>
      <c r="S1171" s="332"/>
      <c r="T1171" s="332"/>
      <c r="U1171" s="332"/>
      <c r="V1171" s="274"/>
      <c r="W1171" s="339"/>
      <c r="X1171" s="329"/>
      <c r="Z1171" s="332"/>
      <c r="AA1171" s="332"/>
    </row>
    <row r="1172" s="290" customFormat="1" spans="1:27">
      <c r="A1172" s="326"/>
      <c r="B1172" s="327" t="s">
        <v>2151</v>
      </c>
      <c r="C1172" s="290" t="s">
        <v>1073</v>
      </c>
      <c r="D1172" s="328" t="s">
        <v>2167</v>
      </c>
      <c r="E1172" s="328" t="s">
        <v>2231</v>
      </c>
      <c r="F1172" s="329">
        <v>2111248</v>
      </c>
      <c r="G1172" s="290" t="s">
        <v>936</v>
      </c>
      <c r="H1172" s="332">
        <v>1840</v>
      </c>
      <c r="I1172" s="332"/>
      <c r="J1172" s="332"/>
      <c r="K1172" s="332"/>
      <c r="L1172" s="332"/>
      <c r="M1172" s="332"/>
      <c r="N1172" s="332"/>
      <c r="O1172" s="332"/>
      <c r="P1172" s="332"/>
      <c r="Q1172" s="332"/>
      <c r="R1172" s="332"/>
      <c r="S1172" s="332"/>
      <c r="T1172" s="332"/>
      <c r="U1172" s="332"/>
      <c r="V1172" s="274"/>
      <c r="W1172" s="339"/>
      <c r="X1172" s="329"/>
      <c r="Z1172" s="332"/>
      <c r="AA1172" s="332"/>
    </row>
    <row r="1173" s="290" customFormat="1" spans="1:27">
      <c r="A1173" s="326"/>
      <c r="B1173" s="327" t="s">
        <v>2180</v>
      </c>
      <c r="C1173" s="290" t="s">
        <v>1172</v>
      </c>
      <c r="D1173" s="328" t="s">
        <v>2169</v>
      </c>
      <c r="E1173" s="328" t="s">
        <v>2232</v>
      </c>
      <c r="F1173" s="329">
        <v>2210122</v>
      </c>
      <c r="G1173" s="290" t="s">
        <v>950</v>
      </c>
      <c r="H1173" s="330">
        <v>26800</v>
      </c>
      <c r="I1173" s="332"/>
      <c r="J1173" s="332"/>
      <c r="K1173" s="332"/>
      <c r="L1173" s="332"/>
      <c r="M1173" s="332"/>
      <c r="N1173" s="332"/>
      <c r="O1173" s="332"/>
      <c r="P1173" s="332"/>
      <c r="Q1173" s="332"/>
      <c r="R1173" s="332"/>
      <c r="S1173" s="332"/>
      <c r="T1173" s="332"/>
      <c r="U1173" s="332"/>
      <c r="V1173" s="274"/>
      <c r="W1173" s="339"/>
      <c r="X1173" s="329"/>
      <c r="Z1173" s="332"/>
      <c r="AA1173" s="332"/>
    </row>
    <row r="1174" s="290" customFormat="1" spans="1:27">
      <c r="A1174" s="326"/>
      <c r="B1174" s="327" t="s">
        <v>2194</v>
      </c>
      <c r="C1174" s="290" t="s">
        <v>2172</v>
      </c>
      <c r="D1174" s="328" t="s">
        <v>2204</v>
      </c>
      <c r="E1174" s="328" t="s">
        <v>2233</v>
      </c>
      <c r="F1174" s="329">
        <v>2210806</v>
      </c>
      <c r="G1174" s="290" t="s">
        <v>982</v>
      </c>
      <c r="H1174" s="330">
        <v>720</v>
      </c>
      <c r="I1174" s="332"/>
      <c r="J1174" s="332"/>
      <c r="K1174" s="332"/>
      <c r="L1174" s="332"/>
      <c r="M1174" s="332"/>
      <c r="N1174" s="332"/>
      <c r="O1174" s="332"/>
      <c r="P1174" s="332"/>
      <c r="Q1174" s="332"/>
      <c r="R1174" s="332"/>
      <c r="S1174" s="332"/>
      <c r="T1174" s="332"/>
      <c r="U1174" s="332"/>
      <c r="V1174" s="274"/>
      <c r="W1174" s="339"/>
      <c r="X1174" s="329"/>
      <c r="Z1174" s="332"/>
      <c r="AA1174" s="332"/>
    </row>
    <row r="1175" s="290" customFormat="1" spans="1:27">
      <c r="A1175" s="326"/>
      <c r="B1175" s="327" t="s">
        <v>2194</v>
      </c>
      <c r="C1175" s="290" t="s">
        <v>1555</v>
      </c>
      <c r="D1175" s="328" t="s">
        <v>2234</v>
      </c>
      <c r="E1175" s="328" t="s">
        <v>2211</v>
      </c>
      <c r="F1175" s="329">
        <v>2210709</v>
      </c>
      <c r="G1175" s="290" t="s">
        <v>151</v>
      </c>
      <c r="H1175" s="330">
        <v>5340</v>
      </c>
      <c r="I1175" s="332"/>
      <c r="J1175" s="332"/>
      <c r="K1175" s="332"/>
      <c r="L1175" s="332"/>
      <c r="M1175" s="332"/>
      <c r="N1175" s="332"/>
      <c r="O1175" s="332"/>
      <c r="P1175" s="332"/>
      <c r="Q1175" s="332"/>
      <c r="R1175" s="332"/>
      <c r="S1175" s="332"/>
      <c r="T1175" s="332"/>
      <c r="U1175" s="332"/>
      <c r="V1175" s="274"/>
      <c r="W1175" s="339"/>
      <c r="X1175" s="329"/>
      <c r="Z1175" s="332"/>
      <c r="AA1175" s="332"/>
    </row>
    <row r="1176" s="290" customFormat="1" spans="1:27">
      <c r="A1176" s="326"/>
      <c r="B1176" s="327" t="s">
        <v>2194</v>
      </c>
      <c r="C1176" s="290" t="s">
        <v>2191</v>
      </c>
      <c r="D1176" s="328" t="s">
        <v>2235</v>
      </c>
      <c r="E1176" s="328" t="s">
        <v>2211</v>
      </c>
      <c r="F1176" s="329">
        <v>2210502</v>
      </c>
      <c r="G1176" s="290" t="s">
        <v>963</v>
      </c>
      <c r="H1176" s="330">
        <v>1500</v>
      </c>
      <c r="I1176" s="332"/>
      <c r="J1176" s="332"/>
      <c r="K1176" s="332"/>
      <c r="L1176" s="332"/>
      <c r="M1176" s="332"/>
      <c r="N1176" s="332"/>
      <c r="O1176" s="332"/>
      <c r="P1176" s="332"/>
      <c r="Q1176" s="332"/>
      <c r="R1176" s="332"/>
      <c r="S1176" s="332"/>
      <c r="T1176" s="332"/>
      <c r="U1176" s="332"/>
      <c r="V1176" s="274"/>
      <c r="W1176" s="339"/>
      <c r="X1176" s="329"/>
      <c r="Z1176" s="332"/>
      <c r="AA1176" s="332"/>
    </row>
    <row r="1177" s="290" customFormat="1" spans="1:27">
      <c r="A1177" s="326"/>
      <c r="B1177" s="327" t="s">
        <v>2190</v>
      </c>
      <c r="C1177" s="290" t="s">
        <v>2172</v>
      </c>
      <c r="D1177" s="328" t="s">
        <v>2129</v>
      </c>
      <c r="E1177" s="328" t="s">
        <v>2236</v>
      </c>
      <c r="F1177" s="329">
        <v>2210205</v>
      </c>
      <c r="G1177" s="290" t="s">
        <v>200</v>
      </c>
      <c r="H1177" s="330">
        <v>690</v>
      </c>
      <c r="I1177" s="332"/>
      <c r="J1177" s="332"/>
      <c r="K1177" s="332"/>
      <c r="L1177" s="332"/>
      <c r="M1177" s="332"/>
      <c r="N1177" s="332"/>
      <c r="O1177" s="332"/>
      <c r="P1177" s="332"/>
      <c r="Q1177" s="332"/>
      <c r="R1177" s="332"/>
      <c r="S1177" s="332"/>
      <c r="T1177" s="332"/>
      <c r="U1177" s="332"/>
      <c r="V1177" s="274"/>
      <c r="W1177" s="339"/>
      <c r="X1177" s="329"/>
      <c r="Z1177" s="332"/>
      <c r="AA1177" s="332"/>
    </row>
    <row r="1178" s="290" customFormat="1" spans="1:27">
      <c r="A1178" s="326"/>
      <c r="B1178" s="327" t="s">
        <v>2187</v>
      </c>
      <c r="C1178" s="290" t="s">
        <v>1555</v>
      </c>
      <c r="D1178" s="328" t="s">
        <v>2189</v>
      </c>
      <c r="E1178" s="328">
        <v>13536</v>
      </c>
      <c r="F1178" s="329">
        <v>2111248</v>
      </c>
      <c r="G1178" s="290" t="s">
        <v>936</v>
      </c>
      <c r="H1178" s="330">
        <v>1980</v>
      </c>
      <c r="I1178" s="332"/>
      <c r="J1178" s="332"/>
      <c r="K1178" s="332"/>
      <c r="L1178" s="332"/>
      <c r="M1178" s="332"/>
      <c r="N1178" s="332"/>
      <c r="O1178" s="332"/>
      <c r="P1178" s="332"/>
      <c r="Q1178" s="332"/>
      <c r="R1178" s="332"/>
      <c r="S1178" s="332"/>
      <c r="T1178" s="332"/>
      <c r="U1178" s="332"/>
      <c r="V1178" s="274"/>
      <c r="W1178" s="339"/>
      <c r="X1178" s="329"/>
      <c r="Z1178" s="332"/>
      <c r="AA1178" s="332"/>
    </row>
    <row r="1179" s="290" customFormat="1" spans="1:27">
      <c r="A1179" s="326"/>
      <c r="B1179" s="327" t="s">
        <v>2237</v>
      </c>
      <c r="C1179" s="290" t="s">
        <v>2174</v>
      </c>
      <c r="D1179" s="328" t="s">
        <v>2180</v>
      </c>
      <c r="E1179" s="328">
        <v>13530</v>
      </c>
      <c r="F1179" s="329">
        <v>2210201</v>
      </c>
      <c r="G1179" s="290" t="s">
        <v>952</v>
      </c>
      <c r="H1179" s="331">
        <v>15805</v>
      </c>
      <c r="I1179" s="332"/>
      <c r="J1179" s="332"/>
      <c r="K1179" s="332"/>
      <c r="L1179" s="332"/>
      <c r="M1179" s="332"/>
      <c r="N1179" s="332"/>
      <c r="O1179" s="332"/>
      <c r="P1179" s="332"/>
      <c r="Q1179" s="332"/>
      <c r="R1179" s="332"/>
      <c r="S1179" s="332"/>
      <c r="T1179" s="332"/>
      <c r="U1179" s="332"/>
      <c r="V1179" s="274"/>
      <c r="W1179" s="339"/>
      <c r="X1179" s="329"/>
      <c r="Z1179" s="332"/>
      <c r="AA1179" s="332"/>
    </row>
    <row r="1180" s="289" customFormat="1" spans="1:27">
      <c r="A1180" s="321"/>
      <c r="B1180" s="322" t="s">
        <v>2187</v>
      </c>
      <c r="C1180" s="289" t="s">
        <v>2238</v>
      </c>
      <c r="D1180" s="323" t="s">
        <v>2237</v>
      </c>
      <c r="E1180" s="323">
        <v>13532</v>
      </c>
      <c r="F1180" s="324">
        <v>2210205</v>
      </c>
      <c r="G1180" s="289" t="s">
        <v>200</v>
      </c>
      <c r="H1180" s="333">
        <v>16962</v>
      </c>
      <c r="I1180" s="337"/>
      <c r="J1180" s="337"/>
      <c r="K1180" s="337"/>
      <c r="L1180" s="337"/>
      <c r="M1180" s="337"/>
      <c r="N1180" s="337"/>
      <c r="O1180" s="337"/>
      <c r="P1180" s="337"/>
      <c r="Q1180" s="337"/>
      <c r="R1180" s="337"/>
      <c r="S1180" s="337"/>
      <c r="T1180" s="337"/>
      <c r="U1180" s="337"/>
      <c r="V1180" s="274"/>
      <c r="W1180" s="338"/>
      <c r="X1180" s="324"/>
      <c r="Z1180" s="337"/>
      <c r="AA1180" s="337"/>
    </row>
    <row r="1181" s="289" customFormat="1" spans="1:27">
      <c r="A1181" s="321"/>
      <c r="B1181" s="322">
        <v>46002</v>
      </c>
      <c r="C1181" s="289" t="s">
        <v>1993</v>
      </c>
      <c r="D1181" s="323" t="s">
        <v>2173</v>
      </c>
      <c r="E1181" s="323">
        <v>13511</v>
      </c>
      <c r="F1181" s="324">
        <v>2111102</v>
      </c>
      <c r="G1181" s="289" t="s">
        <v>932</v>
      </c>
      <c r="H1181" s="333">
        <v>1380</v>
      </c>
      <c r="I1181" s="337"/>
      <c r="J1181" s="337"/>
      <c r="K1181" s="337"/>
      <c r="L1181" s="337"/>
      <c r="M1181" s="337"/>
      <c r="N1181" s="337"/>
      <c r="O1181" s="337"/>
      <c r="P1181" s="337"/>
      <c r="Q1181" s="337"/>
      <c r="R1181" s="337"/>
      <c r="S1181" s="337"/>
      <c r="T1181" s="337"/>
      <c r="U1181" s="337"/>
      <c r="V1181" s="274"/>
      <c r="W1181" s="338"/>
      <c r="X1181" s="324"/>
      <c r="Z1181" s="337"/>
      <c r="AA1181" s="337"/>
    </row>
    <row r="1182" s="289" customFormat="1" spans="1:27">
      <c r="A1182" s="321"/>
      <c r="B1182" s="322">
        <v>46002</v>
      </c>
      <c r="C1182" s="289" t="s">
        <v>1704</v>
      </c>
      <c r="D1182" s="323" t="s">
        <v>2173</v>
      </c>
      <c r="E1182" s="323">
        <v>13510</v>
      </c>
      <c r="F1182" s="324">
        <v>2111102</v>
      </c>
      <c r="G1182" s="289" t="s">
        <v>932</v>
      </c>
      <c r="H1182" s="325">
        <v>3726</v>
      </c>
      <c r="I1182" s="337"/>
      <c r="J1182" s="337"/>
      <c r="K1182" s="337"/>
      <c r="L1182" s="337"/>
      <c r="M1182" s="337"/>
      <c r="N1182" s="337"/>
      <c r="O1182" s="337"/>
      <c r="P1182" s="337"/>
      <c r="Q1182" s="337"/>
      <c r="R1182" s="337"/>
      <c r="S1182" s="337"/>
      <c r="T1182" s="337"/>
      <c r="U1182" s="337"/>
      <c r="V1182" s="274"/>
      <c r="W1182" s="338">
        <v>659006.55</v>
      </c>
      <c r="X1182" s="324"/>
      <c r="Z1182" s="337"/>
      <c r="AA1182" s="337"/>
    </row>
    <row r="1183" s="290" customFormat="1" spans="1:27">
      <c r="A1183" s="326"/>
      <c r="B1183" s="327" t="s">
        <v>1556</v>
      </c>
      <c r="C1183" s="290" t="s">
        <v>1073</v>
      </c>
      <c r="D1183" s="328" t="s">
        <v>2257</v>
      </c>
      <c r="E1183" s="328">
        <v>343</v>
      </c>
      <c r="F1183" s="329">
        <v>2210709</v>
      </c>
      <c r="G1183" s="290" t="s">
        <v>1099</v>
      </c>
      <c r="H1183" s="331">
        <v>1500</v>
      </c>
      <c r="I1183" s="332"/>
      <c r="J1183" s="332"/>
      <c r="K1183" s="332"/>
      <c r="L1183" s="332"/>
      <c r="M1183" s="332"/>
      <c r="N1183" s="332"/>
      <c r="O1183" s="332"/>
      <c r="P1183" s="332"/>
      <c r="Q1183" s="332"/>
      <c r="R1183" s="332"/>
      <c r="S1183" s="332">
        <v>1500</v>
      </c>
      <c r="T1183" s="332"/>
      <c r="U1183" s="332"/>
      <c r="V1183" s="274"/>
      <c r="W1183" s="339"/>
      <c r="X1183" s="329"/>
      <c r="Z1183" s="332"/>
      <c r="AA1183" s="332"/>
    </row>
    <row r="1184" s="290" customFormat="1" spans="1:27">
      <c r="A1184" s="326"/>
      <c r="B1184" s="327" t="s">
        <v>1556</v>
      </c>
      <c r="C1184" s="290" t="s">
        <v>1073</v>
      </c>
      <c r="D1184" s="328" t="s">
        <v>2258</v>
      </c>
      <c r="E1184" s="328">
        <v>343</v>
      </c>
      <c r="F1184" s="329">
        <v>2821009</v>
      </c>
      <c r="G1184" s="290" t="s">
        <v>160</v>
      </c>
      <c r="H1184" s="331">
        <v>7000</v>
      </c>
      <c r="I1184" s="332"/>
      <c r="J1184" s="332"/>
      <c r="K1184" s="332"/>
      <c r="L1184" s="332"/>
      <c r="M1184" s="332"/>
      <c r="N1184" s="332"/>
      <c r="O1184" s="332"/>
      <c r="P1184" s="332"/>
      <c r="Q1184" s="332"/>
      <c r="R1184" s="332"/>
      <c r="S1184" s="332">
        <v>7000</v>
      </c>
      <c r="T1184" s="332"/>
      <c r="U1184" s="332"/>
      <c r="V1184" s="274"/>
      <c r="W1184" s="339"/>
      <c r="X1184" s="329"/>
      <c r="Z1184" s="332"/>
      <c r="AA1184" s="332"/>
    </row>
    <row r="1185" s="290" customFormat="1" spans="1:27">
      <c r="A1185" s="326"/>
      <c r="B1185" s="327" t="s">
        <v>1556</v>
      </c>
      <c r="C1185" s="290" t="s">
        <v>1073</v>
      </c>
      <c r="D1185" s="328"/>
      <c r="E1185" s="328">
        <v>343</v>
      </c>
      <c r="F1185" s="329">
        <v>2821009</v>
      </c>
      <c r="G1185" s="290" t="s">
        <v>160</v>
      </c>
      <c r="H1185" s="331">
        <v>5750</v>
      </c>
      <c r="I1185" s="332"/>
      <c r="J1185" s="332"/>
      <c r="K1185" s="332"/>
      <c r="L1185" s="332"/>
      <c r="M1185" s="332"/>
      <c r="N1185" s="332"/>
      <c r="O1185" s="332"/>
      <c r="P1185" s="332"/>
      <c r="Q1185" s="332"/>
      <c r="R1185" s="332"/>
      <c r="S1185" s="332">
        <v>5750</v>
      </c>
      <c r="T1185" s="332"/>
      <c r="U1185" s="332"/>
      <c r="V1185" s="274"/>
      <c r="W1185" s="339"/>
      <c r="X1185" s="329"/>
      <c r="Z1185" s="332"/>
      <c r="AA1185" s="332"/>
    </row>
    <row r="1186" s="289" customFormat="1" spans="1:27">
      <c r="A1186" s="321"/>
      <c r="B1186" s="322" t="s">
        <v>1568</v>
      </c>
      <c r="C1186" s="289" t="s">
        <v>1432</v>
      </c>
      <c r="D1186" s="323"/>
      <c r="E1186" s="323"/>
      <c r="F1186" s="324">
        <v>2211101</v>
      </c>
      <c r="G1186" s="289" t="s">
        <v>988</v>
      </c>
      <c r="H1186" s="333">
        <v>85</v>
      </c>
      <c r="I1186" s="337"/>
      <c r="J1186" s="337"/>
      <c r="K1186" s="337"/>
      <c r="L1186" s="337"/>
      <c r="M1186" s="337"/>
      <c r="N1186" s="337"/>
      <c r="O1186" s="337"/>
      <c r="P1186" s="337"/>
      <c r="Q1186" s="337"/>
      <c r="R1186" s="337"/>
      <c r="S1186" s="337">
        <v>85</v>
      </c>
      <c r="T1186" s="337"/>
      <c r="U1186" s="337"/>
      <c r="V1186" s="274"/>
      <c r="W1186" s="338"/>
      <c r="X1186" s="324"/>
      <c r="Z1186" s="337"/>
      <c r="AA1186" s="337"/>
    </row>
    <row r="1187" s="289" customFormat="1" spans="1:27">
      <c r="A1187" s="321"/>
      <c r="B1187" s="322" t="s">
        <v>2114</v>
      </c>
      <c r="C1187" s="289" t="s">
        <v>1432</v>
      </c>
      <c r="D1187" s="323"/>
      <c r="E1187" s="323"/>
      <c r="F1187" s="324">
        <v>2211101</v>
      </c>
      <c r="G1187" s="289" t="s">
        <v>988</v>
      </c>
      <c r="H1187" s="333">
        <v>25</v>
      </c>
      <c r="I1187" s="337"/>
      <c r="J1187" s="337"/>
      <c r="K1187" s="337"/>
      <c r="L1187" s="337"/>
      <c r="M1187" s="337"/>
      <c r="N1187" s="337"/>
      <c r="O1187" s="337"/>
      <c r="P1187" s="337"/>
      <c r="Q1187" s="337"/>
      <c r="R1187" s="337"/>
      <c r="S1187" s="337"/>
      <c r="T1187" s="337"/>
      <c r="U1187" s="337"/>
      <c r="V1187" s="274"/>
      <c r="W1187" s="338"/>
      <c r="X1187" s="324"/>
      <c r="Z1187" s="337"/>
      <c r="AA1187" s="337"/>
    </row>
    <row r="1188" s="290" customFormat="1" spans="1:27">
      <c r="A1188" s="326"/>
      <c r="B1188" s="327" t="s">
        <v>2259</v>
      </c>
      <c r="C1188" s="290" t="s">
        <v>2260</v>
      </c>
      <c r="D1188" s="328" t="s">
        <v>2261</v>
      </c>
      <c r="E1188" s="328" t="s">
        <v>1872</v>
      </c>
      <c r="F1188" s="329">
        <v>2210505</v>
      </c>
      <c r="G1188" s="290" t="s">
        <v>142</v>
      </c>
      <c r="H1188" s="334">
        <v>4000</v>
      </c>
      <c r="I1188" s="332"/>
      <c r="J1188" s="332"/>
      <c r="K1188" s="332"/>
      <c r="L1188" s="332"/>
      <c r="M1188" s="332"/>
      <c r="N1188" s="332"/>
      <c r="O1188" s="332">
        <v>4000</v>
      </c>
      <c r="P1188" s="332"/>
      <c r="Q1188" s="332"/>
      <c r="R1188" s="332"/>
      <c r="S1188" s="332"/>
      <c r="T1188" s="332"/>
      <c r="U1188" s="332"/>
      <c r="V1188" s="274"/>
      <c r="W1188" s="339"/>
      <c r="X1188" s="329"/>
      <c r="Z1188" s="332"/>
      <c r="AA1188" s="332"/>
    </row>
    <row r="1189" s="290" customFormat="1" spans="1:27">
      <c r="A1189" s="326"/>
      <c r="B1189" s="327" t="s">
        <v>2259</v>
      </c>
      <c r="C1189" s="290" t="s">
        <v>2262</v>
      </c>
      <c r="D1189" s="328" t="s">
        <v>2263</v>
      </c>
      <c r="E1189" s="328" t="s">
        <v>1872</v>
      </c>
      <c r="F1189" s="329">
        <v>2210102</v>
      </c>
      <c r="G1189" s="290" t="s">
        <v>943</v>
      </c>
      <c r="H1189" s="334">
        <v>1566</v>
      </c>
      <c r="I1189" s="332"/>
      <c r="J1189" s="332"/>
      <c r="K1189" s="332"/>
      <c r="L1189" s="332"/>
      <c r="M1189" s="332"/>
      <c r="N1189" s="332"/>
      <c r="O1189" s="332">
        <v>1566</v>
      </c>
      <c r="P1189" s="332"/>
      <c r="Q1189" s="332"/>
      <c r="R1189" s="332"/>
      <c r="S1189" s="332"/>
      <c r="T1189" s="332"/>
      <c r="U1189" s="332"/>
      <c r="V1189" s="274"/>
      <c r="W1189" s="339"/>
      <c r="X1189" s="329"/>
      <c r="Z1189" s="332"/>
      <c r="AA1189" s="332"/>
    </row>
    <row r="1190" s="289" customFormat="1" spans="1:27">
      <c r="A1190" s="321"/>
      <c r="B1190" s="322" t="s">
        <v>2259</v>
      </c>
      <c r="C1190" s="289" t="s">
        <v>2260</v>
      </c>
      <c r="D1190" s="323" t="s">
        <v>2264</v>
      </c>
      <c r="E1190" s="323" t="s">
        <v>1872</v>
      </c>
      <c r="F1190" s="324">
        <v>2210511</v>
      </c>
      <c r="G1190" s="289" t="s">
        <v>965</v>
      </c>
      <c r="H1190" s="335">
        <v>9250</v>
      </c>
      <c r="I1190" s="337"/>
      <c r="J1190" s="337"/>
      <c r="K1190" s="337"/>
      <c r="L1190" s="337"/>
      <c r="M1190" s="337"/>
      <c r="N1190" s="337"/>
      <c r="O1190" s="337">
        <v>9250</v>
      </c>
      <c r="P1190" s="337"/>
      <c r="Q1190" s="337"/>
      <c r="R1190" s="337"/>
      <c r="S1190" s="337"/>
      <c r="T1190" s="337"/>
      <c r="U1190" s="337"/>
      <c r="V1190" s="274"/>
      <c r="W1190" s="338"/>
      <c r="X1190" s="324"/>
      <c r="Z1190" s="337"/>
      <c r="AA1190" s="337"/>
    </row>
    <row r="1191" s="289" customFormat="1" spans="1:27">
      <c r="A1191" s="321"/>
      <c r="B1191" s="322" t="s">
        <v>2259</v>
      </c>
      <c r="C1191" s="289" t="s">
        <v>2260</v>
      </c>
      <c r="D1191" s="323" t="s">
        <v>2265</v>
      </c>
      <c r="E1191" s="323" t="s">
        <v>1872</v>
      </c>
      <c r="F1191" s="324">
        <v>2210511</v>
      </c>
      <c r="G1191" s="289" t="s">
        <v>965</v>
      </c>
      <c r="H1191" s="335">
        <v>5200</v>
      </c>
      <c r="I1191" s="337"/>
      <c r="J1191" s="337"/>
      <c r="K1191" s="337"/>
      <c r="L1191" s="337"/>
      <c r="M1191" s="337"/>
      <c r="N1191" s="337"/>
      <c r="O1191" s="337">
        <v>5200</v>
      </c>
      <c r="P1191" s="337"/>
      <c r="Q1191" s="337"/>
      <c r="R1191" s="337"/>
      <c r="S1191" s="337"/>
      <c r="T1191" s="337"/>
      <c r="U1191" s="337"/>
      <c r="V1191" s="274"/>
      <c r="W1191" s="338"/>
      <c r="X1191" s="324"/>
      <c r="Z1191" s="337"/>
      <c r="AA1191" s="337"/>
    </row>
    <row r="1192" s="289" customFormat="1" spans="1:27">
      <c r="A1192" s="321"/>
      <c r="B1192" s="322">
        <v>46009</v>
      </c>
      <c r="C1192" s="289" t="s">
        <v>2262</v>
      </c>
      <c r="D1192" s="323" t="s">
        <v>2266</v>
      </c>
      <c r="E1192" s="323" t="s">
        <v>1872</v>
      </c>
      <c r="F1192" s="324">
        <v>2210709</v>
      </c>
      <c r="G1192" s="289" t="s">
        <v>1099</v>
      </c>
      <c r="H1192" s="335">
        <v>1067</v>
      </c>
      <c r="I1192" s="337"/>
      <c r="J1192" s="337"/>
      <c r="K1192" s="337"/>
      <c r="L1192" s="337"/>
      <c r="M1192" s="337"/>
      <c r="N1192" s="337"/>
      <c r="O1192" s="337">
        <v>1067</v>
      </c>
      <c r="P1192" s="337"/>
      <c r="Q1192" s="337"/>
      <c r="R1192" s="337"/>
      <c r="S1192" s="337"/>
      <c r="T1192" s="337"/>
      <c r="U1192" s="337"/>
      <c r="V1192" s="274"/>
      <c r="W1192" s="338"/>
      <c r="X1192" s="324"/>
      <c r="Z1192" s="337"/>
      <c r="AA1192" s="337"/>
    </row>
    <row r="1193" s="289" customFormat="1" spans="1:27">
      <c r="A1193" s="321"/>
      <c r="B1193" s="322">
        <v>46009</v>
      </c>
      <c r="C1193" s="289" t="s">
        <v>1068</v>
      </c>
      <c r="D1193" s="323" t="s">
        <v>2266</v>
      </c>
      <c r="E1193" s="323" t="s">
        <v>1872</v>
      </c>
      <c r="F1193" s="324">
        <v>2210709</v>
      </c>
      <c r="G1193" s="289" t="s">
        <v>1099</v>
      </c>
      <c r="H1193" s="335">
        <v>33</v>
      </c>
      <c r="I1193" s="337"/>
      <c r="J1193" s="337"/>
      <c r="K1193" s="337"/>
      <c r="L1193" s="337"/>
      <c r="M1193" s="337"/>
      <c r="N1193" s="337"/>
      <c r="O1193" s="337">
        <v>33</v>
      </c>
      <c r="P1193" s="337"/>
      <c r="Q1193" s="337"/>
      <c r="R1193" s="337"/>
      <c r="S1193" s="337"/>
      <c r="T1193" s="337"/>
      <c r="U1193" s="337"/>
      <c r="V1193" s="274"/>
      <c r="W1193" s="338"/>
      <c r="X1193" s="324"/>
      <c r="Z1193" s="337"/>
      <c r="AA1193" s="337"/>
    </row>
    <row r="1194" s="289" customFormat="1" spans="1:27">
      <c r="A1194" s="321"/>
      <c r="B1194" s="322">
        <v>46009</v>
      </c>
      <c r="C1194" s="289" t="s">
        <v>2262</v>
      </c>
      <c r="D1194" s="323" t="s">
        <v>2267</v>
      </c>
      <c r="E1194" s="323" t="s">
        <v>1872</v>
      </c>
      <c r="F1194" s="324">
        <v>2210102</v>
      </c>
      <c r="G1194" s="289" t="s">
        <v>943</v>
      </c>
      <c r="H1194" s="335">
        <v>3488.61</v>
      </c>
      <c r="I1194" s="337"/>
      <c r="J1194" s="337"/>
      <c r="K1194" s="337"/>
      <c r="L1194" s="337"/>
      <c r="M1194" s="337"/>
      <c r="N1194" s="337"/>
      <c r="O1194" s="337">
        <v>3488.61</v>
      </c>
      <c r="P1194" s="337"/>
      <c r="Q1194" s="337"/>
      <c r="R1194" s="337"/>
      <c r="S1194" s="337"/>
      <c r="T1194" s="337"/>
      <c r="U1194" s="337"/>
      <c r="V1194" s="274"/>
      <c r="W1194" s="338"/>
      <c r="X1194" s="324"/>
      <c r="Z1194" s="337"/>
      <c r="AA1194" s="337"/>
    </row>
    <row r="1195" s="289" customFormat="1" spans="1:27">
      <c r="A1195" s="321"/>
      <c r="B1195" s="322">
        <v>46009</v>
      </c>
      <c r="C1195" s="289" t="s">
        <v>1068</v>
      </c>
      <c r="D1195" s="323" t="s">
        <v>2267</v>
      </c>
      <c r="E1195" s="323" t="s">
        <v>1872</v>
      </c>
      <c r="F1195" s="324">
        <v>2210102</v>
      </c>
      <c r="G1195" s="289" t="s">
        <v>943</v>
      </c>
      <c r="H1195" s="335">
        <v>107.9</v>
      </c>
      <c r="I1195" s="337"/>
      <c r="J1195" s="337"/>
      <c r="K1195" s="337"/>
      <c r="L1195" s="337"/>
      <c r="M1195" s="337"/>
      <c r="N1195" s="337"/>
      <c r="O1195" s="337">
        <v>107.9</v>
      </c>
      <c r="P1195" s="337"/>
      <c r="Q1195" s="337"/>
      <c r="R1195" s="337"/>
      <c r="S1195" s="337"/>
      <c r="T1195" s="337"/>
      <c r="U1195" s="337"/>
      <c r="V1195" s="274"/>
      <c r="W1195" s="338"/>
      <c r="X1195" s="324"/>
      <c r="Z1195" s="337"/>
      <c r="AA1195" s="337"/>
    </row>
    <row r="1196" s="289" customFormat="1" spans="1:27">
      <c r="A1196" s="321"/>
      <c r="B1196" s="322">
        <v>45994</v>
      </c>
      <c r="C1196" s="289" t="s">
        <v>1073</v>
      </c>
      <c r="D1196" s="323" t="s">
        <v>2268</v>
      </c>
      <c r="E1196" s="323" t="s">
        <v>1872</v>
      </c>
      <c r="F1196" s="336">
        <v>2821009</v>
      </c>
      <c r="G1196" s="289" t="s">
        <v>160</v>
      </c>
      <c r="H1196" s="335">
        <v>7772.5</v>
      </c>
      <c r="I1196" s="337"/>
      <c r="J1196" s="337"/>
      <c r="K1196" s="337"/>
      <c r="L1196" s="337"/>
      <c r="M1196" s="337"/>
      <c r="N1196" s="337"/>
      <c r="O1196" s="337"/>
      <c r="P1196" s="337"/>
      <c r="Q1196" s="337"/>
      <c r="R1196" s="337"/>
      <c r="S1196" s="337">
        <v>7772.5</v>
      </c>
      <c r="T1196" s="337"/>
      <c r="U1196" s="337"/>
      <c r="V1196" s="274"/>
      <c r="W1196" s="338"/>
      <c r="X1196" s="324"/>
      <c r="Z1196" s="337"/>
      <c r="AA1196" s="337"/>
    </row>
    <row r="1197" s="289" customFormat="1" spans="1:27">
      <c r="A1197" s="321"/>
      <c r="B1197" s="322">
        <v>45994</v>
      </c>
      <c r="C1197" s="289" t="s">
        <v>1068</v>
      </c>
      <c r="D1197" s="323" t="s">
        <v>2268</v>
      </c>
      <c r="E1197" s="323" t="s">
        <v>1872</v>
      </c>
      <c r="F1197" s="336">
        <v>2821009</v>
      </c>
      <c r="G1197" s="289" t="s">
        <v>160</v>
      </c>
      <c r="H1197" s="335">
        <v>247.5</v>
      </c>
      <c r="I1197" s="337"/>
      <c r="J1197" s="337"/>
      <c r="K1197" s="337"/>
      <c r="L1197" s="337"/>
      <c r="M1197" s="337"/>
      <c r="N1197" s="337"/>
      <c r="O1197" s="337"/>
      <c r="P1197" s="337"/>
      <c r="Q1197" s="337"/>
      <c r="R1197" s="337"/>
      <c r="S1197" s="337">
        <v>247.5</v>
      </c>
      <c r="T1197" s="337"/>
      <c r="U1197" s="337"/>
      <c r="V1197" s="274"/>
      <c r="W1197" s="338"/>
      <c r="X1197" s="324"/>
      <c r="Z1197" s="337"/>
      <c r="AA1197" s="337"/>
    </row>
    <row r="1198" s="289" customFormat="1" spans="1:27">
      <c r="A1198" s="321"/>
      <c r="B1198" s="322">
        <v>45995</v>
      </c>
      <c r="C1198" s="289" t="s">
        <v>1073</v>
      </c>
      <c r="D1198" s="323" t="s">
        <v>2269</v>
      </c>
      <c r="E1198" s="323" t="s">
        <v>1872</v>
      </c>
      <c r="F1198" s="336">
        <v>2210511</v>
      </c>
      <c r="G1198" s="289" t="s">
        <v>965</v>
      </c>
      <c r="H1198" s="335">
        <v>6650</v>
      </c>
      <c r="I1198" s="337"/>
      <c r="J1198" s="337"/>
      <c r="K1198" s="337"/>
      <c r="L1198" s="337"/>
      <c r="M1198" s="337"/>
      <c r="N1198" s="337"/>
      <c r="O1198" s="337"/>
      <c r="P1198" s="337"/>
      <c r="Q1198" s="337"/>
      <c r="R1198" s="337"/>
      <c r="S1198" s="337">
        <v>6650</v>
      </c>
      <c r="T1198" s="337"/>
      <c r="U1198" s="337"/>
      <c r="V1198" s="274"/>
      <c r="W1198" s="338"/>
      <c r="X1198" s="324"/>
      <c r="Z1198" s="337"/>
      <c r="AA1198" s="337"/>
    </row>
    <row r="1199" s="289" customFormat="1" spans="1:27">
      <c r="A1199" s="321"/>
      <c r="B1199" s="322">
        <v>45995</v>
      </c>
      <c r="C1199" s="289" t="s">
        <v>1073</v>
      </c>
      <c r="D1199" s="323" t="s">
        <v>2269</v>
      </c>
      <c r="E1199" s="323" t="s">
        <v>1872</v>
      </c>
      <c r="F1199" s="336">
        <v>2210511</v>
      </c>
      <c r="G1199" s="289" t="s">
        <v>965</v>
      </c>
      <c r="H1199" s="335">
        <v>3450</v>
      </c>
      <c r="I1199" s="337"/>
      <c r="J1199" s="337"/>
      <c r="K1199" s="337"/>
      <c r="L1199" s="337"/>
      <c r="M1199" s="337"/>
      <c r="N1199" s="337"/>
      <c r="O1199" s="337"/>
      <c r="P1199" s="337"/>
      <c r="Q1199" s="337"/>
      <c r="R1199" s="337"/>
      <c r="S1199" s="337">
        <v>3450</v>
      </c>
      <c r="T1199" s="337"/>
      <c r="U1199" s="337"/>
      <c r="V1199" s="274"/>
      <c r="W1199" s="338"/>
      <c r="X1199" s="324"/>
      <c r="Z1199" s="337"/>
      <c r="AA1199" s="337"/>
    </row>
    <row r="1200" s="289" customFormat="1" spans="1:27">
      <c r="A1200" s="321"/>
      <c r="B1200" s="322" t="s">
        <v>2246</v>
      </c>
      <c r="C1200" s="289" t="s">
        <v>1432</v>
      </c>
      <c r="D1200" s="323"/>
      <c r="E1200" s="323"/>
      <c r="F1200" s="336">
        <v>2211101</v>
      </c>
      <c r="G1200" s="289" t="s">
        <v>988</v>
      </c>
      <c r="H1200" s="335">
        <v>100</v>
      </c>
      <c r="I1200" s="337"/>
      <c r="J1200" s="337"/>
      <c r="K1200" s="337"/>
      <c r="L1200" s="337"/>
      <c r="M1200" s="337"/>
      <c r="N1200" s="337"/>
      <c r="O1200" s="337"/>
      <c r="P1200" s="337"/>
      <c r="Q1200" s="337"/>
      <c r="R1200" s="337"/>
      <c r="S1200" s="337">
        <v>100</v>
      </c>
      <c r="T1200" s="337"/>
      <c r="U1200" s="337"/>
      <c r="V1200" s="274"/>
      <c r="W1200" s="338"/>
      <c r="X1200" s="324"/>
      <c r="Z1200" s="337"/>
      <c r="AA1200" s="337"/>
    </row>
    <row r="1201" s="289" customFormat="1" spans="1:27">
      <c r="A1201" s="321"/>
      <c r="B1201" s="322" t="s">
        <v>2242</v>
      </c>
      <c r="C1201" s="289" t="s">
        <v>1073</v>
      </c>
      <c r="D1201" s="323" t="s">
        <v>2243</v>
      </c>
      <c r="E1201" s="323" t="s">
        <v>2244</v>
      </c>
      <c r="F1201" s="336">
        <v>2821009</v>
      </c>
      <c r="G1201" s="289" t="s">
        <v>160</v>
      </c>
      <c r="H1201" s="335">
        <v>168300</v>
      </c>
      <c r="I1201" s="337"/>
      <c r="J1201" s="337"/>
      <c r="K1201" s="337"/>
      <c r="L1201" s="337"/>
      <c r="M1201" s="337"/>
      <c r="N1201" s="337"/>
      <c r="O1201" s="337"/>
      <c r="P1201" s="337"/>
      <c r="Q1201" s="337"/>
      <c r="R1201" s="337"/>
      <c r="S1201" s="337"/>
      <c r="T1201" s="337"/>
      <c r="U1201" s="337"/>
      <c r="V1201" s="274"/>
      <c r="W1201" s="338"/>
      <c r="X1201" s="324"/>
      <c r="Z1201" s="337"/>
      <c r="AA1201" s="337"/>
    </row>
    <row r="1202" s="289" customFormat="1" spans="1:27">
      <c r="A1202" s="321"/>
      <c r="B1202" s="322" t="s">
        <v>2242</v>
      </c>
      <c r="C1202" s="289" t="s">
        <v>1068</v>
      </c>
      <c r="D1202" s="323" t="s">
        <v>2243</v>
      </c>
      <c r="E1202" s="323" t="s">
        <v>2245</v>
      </c>
      <c r="F1202" s="336">
        <v>2821009</v>
      </c>
      <c r="G1202" s="289" t="s">
        <v>160</v>
      </c>
      <c r="H1202" s="335">
        <v>1200</v>
      </c>
      <c r="I1202" s="337"/>
      <c r="J1202" s="337"/>
      <c r="K1202" s="337"/>
      <c r="L1202" s="337"/>
      <c r="M1202" s="337"/>
      <c r="N1202" s="337"/>
      <c r="O1202" s="337"/>
      <c r="P1202" s="337"/>
      <c r="Q1202" s="337"/>
      <c r="R1202" s="337"/>
      <c r="S1202" s="337"/>
      <c r="T1202" s="337"/>
      <c r="U1202" s="337"/>
      <c r="V1202" s="274"/>
      <c r="W1202" s="338"/>
      <c r="X1202" s="324"/>
      <c r="Z1202" s="337"/>
      <c r="AA1202" s="337"/>
    </row>
    <row r="1203" s="289" customFormat="1" spans="1:27">
      <c r="A1203" s="321"/>
      <c r="B1203" s="322" t="s">
        <v>2246</v>
      </c>
      <c r="C1203" s="289" t="s">
        <v>1432</v>
      </c>
      <c r="D1203" s="323"/>
      <c r="E1203" s="323"/>
      <c r="F1203" s="336">
        <v>2211101</v>
      </c>
      <c r="G1203" s="289" t="s">
        <v>988</v>
      </c>
      <c r="H1203" s="335">
        <v>292</v>
      </c>
      <c r="I1203" s="337"/>
      <c r="J1203" s="337"/>
      <c r="K1203" s="337"/>
      <c r="L1203" s="337"/>
      <c r="M1203" s="337"/>
      <c r="N1203" s="337"/>
      <c r="O1203" s="337"/>
      <c r="P1203" s="337"/>
      <c r="Q1203" s="337"/>
      <c r="R1203" s="337"/>
      <c r="S1203" s="337"/>
      <c r="T1203" s="337"/>
      <c r="U1203" s="337"/>
      <c r="V1203" s="274"/>
      <c r="W1203" s="338"/>
      <c r="X1203" s="324"/>
      <c r="Z1203" s="337"/>
      <c r="AA1203" s="337"/>
    </row>
    <row r="1204" s="289" customFormat="1" spans="1:27">
      <c r="A1204" s="321"/>
      <c r="B1204" s="322">
        <v>46008</v>
      </c>
      <c r="C1204" s="289" t="s">
        <v>1973</v>
      </c>
      <c r="D1204" s="323" t="s">
        <v>2270</v>
      </c>
      <c r="E1204" s="323" t="s">
        <v>2271</v>
      </c>
      <c r="F1204" s="336">
        <v>2821009</v>
      </c>
      <c r="G1204" s="289" t="s">
        <v>160</v>
      </c>
      <c r="H1204" s="335">
        <v>6000</v>
      </c>
      <c r="I1204" s="337"/>
      <c r="J1204" s="337"/>
      <c r="K1204" s="337"/>
      <c r="L1204" s="337"/>
      <c r="M1204" s="337"/>
      <c r="N1204" s="337"/>
      <c r="O1204" s="337"/>
      <c r="P1204" s="337"/>
      <c r="Q1204" s="337"/>
      <c r="R1204" s="337"/>
      <c r="S1204" s="337"/>
      <c r="T1204" s="337"/>
      <c r="U1204" s="337" t="s">
        <v>2272</v>
      </c>
      <c r="V1204" s="274"/>
      <c r="W1204" s="338"/>
      <c r="X1204" s="324"/>
      <c r="Z1204" s="337"/>
      <c r="AA1204" s="337"/>
    </row>
    <row r="1205" s="289" customFormat="1" spans="1:27">
      <c r="A1205" s="321"/>
      <c r="B1205" s="322">
        <v>46008</v>
      </c>
      <c r="C1205" s="289" t="s">
        <v>1068</v>
      </c>
      <c r="D1205" s="323" t="s">
        <v>2273</v>
      </c>
      <c r="E1205" s="323" t="s">
        <v>2274</v>
      </c>
      <c r="F1205" s="336">
        <v>2210709</v>
      </c>
      <c r="G1205" s="289" t="s">
        <v>1099</v>
      </c>
      <c r="H1205" s="335" t="s">
        <v>2275</v>
      </c>
      <c r="I1205" s="337"/>
      <c r="J1205" s="337"/>
      <c r="K1205" s="337"/>
      <c r="L1205" s="337"/>
      <c r="M1205" s="337"/>
      <c r="N1205" s="337"/>
      <c r="O1205" s="337"/>
      <c r="P1205" s="337"/>
      <c r="Q1205" s="337"/>
      <c r="R1205" s="337"/>
      <c r="S1205" s="337"/>
      <c r="T1205" s="337"/>
      <c r="U1205" s="337" t="s">
        <v>2275</v>
      </c>
      <c r="V1205" s="274"/>
      <c r="W1205" s="338"/>
      <c r="X1205" s="324"/>
      <c r="Z1205" s="337"/>
      <c r="AA1205" s="337"/>
    </row>
    <row r="1206" s="289" customFormat="1" spans="1:27">
      <c r="A1206" s="321"/>
      <c r="B1206" s="322">
        <v>46008</v>
      </c>
      <c r="C1206" s="289" t="s">
        <v>1068</v>
      </c>
      <c r="D1206" s="323" t="s">
        <v>2276</v>
      </c>
      <c r="E1206" s="323" t="s">
        <v>2277</v>
      </c>
      <c r="F1206" s="336">
        <v>2111248</v>
      </c>
      <c r="G1206" s="289" t="s">
        <v>936</v>
      </c>
      <c r="H1206" s="335">
        <v>1800</v>
      </c>
      <c r="I1206" s="337"/>
      <c r="J1206" s="337"/>
      <c r="K1206" s="337"/>
      <c r="L1206" s="337"/>
      <c r="M1206" s="337"/>
      <c r="N1206" s="337"/>
      <c r="O1206" s="337"/>
      <c r="P1206" s="337"/>
      <c r="Q1206" s="337"/>
      <c r="R1206" s="337"/>
      <c r="S1206" s="337"/>
      <c r="T1206" s="337"/>
      <c r="U1206" s="337" t="s">
        <v>2278</v>
      </c>
      <c r="V1206" s="274"/>
      <c r="W1206" s="338"/>
      <c r="X1206" s="324"/>
      <c r="Z1206" s="337"/>
      <c r="AA1206" s="337"/>
    </row>
    <row r="1207" s="289" customFormat="1" spans="1:27">
      <c r="A1207" s="321"/>
      <c r="B1207" s="322">
        <v>46008</v>
      </c>
      <c r="C1207" s="289" t="s">
        <v>1073</v>
      </c>
      <c r="D1207" s="323" t="s">
        <v>2273</v>
      </c>
      <c r="E1207" s="323" t="s">
        <v>2279</v>
      </c>
      <c r="F1207" s="336">
        <v>2210709</v>
      </c>
      <c r="G1207" s="289" t="s">
        <v>151</v>
      </c>
      <c r="H1207" s="335">
        <v>17115</v>
      </c>
      <c r="I1207" s="337"/>
      <c r="J1207" s="337"/>
      <c r="K1207" s="337"/>
      <c r="L1207" s="337"/>
      <c r="M1207" s="337"/>
      <c r="N1207" s="337"/>
      <c r="O1207" s="337"/>
      <c r="P1207" s="337"/>
      <c r="Q1207" s="337"/>
      <c r="R1207" s="337"/>
      <c r="S1207" s="337"/>
      <c r="T1207" s="337"/>
      <c r="U1207" s="337" t="s">
        <v>2280</v>
      </c>
      <c r="V1207" s="274"/>
      <c r="W1207" s="338"/>
      <c r="X1207" s="324"/>
      <c r="Z1207" s="337"/>
      <c r="AA1207" s="337"/>
    </row>
    <row r="1208" s="289" customFormat="1" spans="1:27">
      <c r="A1208" s="321"/>
      <c r="B1208" s="322">
        <v>46015</v>
      </c>
      <c r="C1208" s="289" t="s">
        <v>2281</v>
      </c>
      <c r="D1208" s="323" t="s">
        <v>2282</v>
      </c>
      <c r="E1208" s="323" t="s">
        <v>2283</v>
      </c>
      <c r="F1208" s="336">
        <v>2111243</v>
      </c>
      <c r="G1208" s="289" t="s">
        <v>124</v>
      </c>
      <c r="H1208" s="335" t="s">
        <v>2284</v>
      </c>
      <c r="I1208" s="337"/>
      <c r="J1208" s="337"/>
      <c r="K1208" s="337"/>
      <c r="L1208" s="337"/>
      <c r="M1208" s="337"/>
      <c r="N1208" s="337"/>
      <c r="O1208" s="337"/>
      <c r="P1208" s="337"/>
      <c r="Q1208" s="337"/>
      <c r="R1208" s="337"/>
      <c r="S1208" s="337"/>
      <c r="T1208" s="337"/>
      <c r="U1208" s="337"/>
      <c r="V1208" s="274" t="s">
        <v>2284</v>
      </c>
      <c r="W1208" s="338"/>
      <c r="X1208" s="324"/>
      <c r="Z1208" s="337"/>
      <c r="AA1208" s="337"/>
    </row>
    <row r="1209" s="289" customFormat="1" spans="1:27">
      <c r="A1209" s="321"/>
      <c r="B1209" s="322">
        <v>46015</v>
      </c>
      <c r="C1209" s="289" t="s">
        <v>2285</v>
      </c>
      <c r="D1209" s="323" t="s">
        <v>2286</v>
      </c>
      <c r="E1209" s="323" t="s">
        <v>2287</v>
      </c>
      <c r="F1209" s="336">
        <v>2111243</v>
      </c>
      <c r="G1209" s="289" t="s">
        <v>124</v>
      </c>
      <c r="H1209" s="335" t="s">
        <v>2288</v>
      </c>
      <c r="I1209" s="337"/>
      <c r="J1209" s="337"/>
      <c r="K1209" s="337"/>
      <c r="L1209" s="337"/>
      <c r="M1209" s="337"/>
      <c r="N1209" s="337"/>
      <c r="O1209" s="337"/>
      <c r="P1209" s="337"/>
      <c r="Q1209" s="337"/>
      <c r="R1209" s="337"/>
      <c r="S1209" s="337"/>
      <c r="T1209" s="337"/>
      <c r="U1209" s="337"/>
      <c r="V1209" s="274" t="s">
        <v>2288</v>
      </c>
      <c r="W1209" s="338"/>
      <c r="X1209" s="324"/>
      <c r="Z1209" s="337"/>
      <c r="AA1209" s="337"/>
    </row>
    <row r="1210" s="289" customFormat="1" spans="1:27">
      <c r="A1210" s="321"/>
      <c r="B1210" s="322">
        <v>46015</v>
      </c>
      <c r="C1210" s="289" t="s">
        <v>1073</v>
      </c>
      <c r="D1210" s="323" t="s">
        <v>2289</v>
      </c>
      <c r="E1210" s="323" t="s">
        <v>2290</v>
      </c>
      <c r="F1210" s="336">
        <v>2210205</v>
      </c>
      <c r="G1210" s="289" t="s">
        <v>200</v>
      </c>
      <c r="H1210" s="335" t="s">
        <v>2291</v>
      </c>
      <c r="I1210" s="337"/>
      <c r="J1210" s="337"/>
      <c r="K1210" s="337"/>
      <c r="L1210" s="337"/>
      <c r="M1210" s="337"/>
      <c r="N1210" s="337"/>
      <c r="O1210" s="337"/>
      <c r="P1210" s="337"/>
      <c r="Q1210" s="337"/>
      <c r="R1210" s="337"/>
      <c r="S1210" s="337"/>
      <c r="T1210" s="337"/>
      <c r="U1210" s="337"/>
      <c r="V1210" s="274" t="s">
        <v>2291</v>
      </c>
      <c r="W1210" s="338"/>
      <c r="X1210" s="324"/>
      <c r="Z1210" s="337"/>
      <c r="AA1210" s="337"/>
    </row>
    <row r="1211" s="289" customFormat="1" spans="1:27">
      <c r="A1211" s="321"/>
      <c r="B1211" s="322">
        <v>46015</v>
      </c>
      <c r="C1211" s="289" t="s">
        <v>1073</v>
      </c>
      <c r="D1211" s="323" t="s">
        <v>2292</v>
      </c>
      <c r="E1211" s="323" t="s">
        <v>2290</v>
      </c>
      <c r="F1211" s="336">
        <v>2210709</v>
      </c>
      <c r="G1211" s="289" t="s">
        <v>1099</v>
      </c>
      <c r="H1211" s="335">
        <v>3645</v>
      </c>
      <c r="I1211" s="337"/>
      <c r="J1211" s="337"/>
      <c r="K1211" s="337"/>
      <c r="L1211" s="337"/>
      <c r="M1211" s="337"/>
      <c r="N1211" s="337"/>
      <c r="O1211" s="337"/>
      <c r="P1211" s="337"/>
      <c r="Q1211" s="337"/>
      <c r="R1211" s="337"/>
      <c r="S1211" s="337"/>
      <c r="T1211" s="337"/>
      <c r="U1211" s="337"/>
      <c r="V1211" s="274" t="s">
        <v>2293</v>
      </c>
      <c r="W1211" s="338"/>
      <c r="X1211" s="324"/>
      <c r="Z1211" s="337"/>
      <c r="AA1211" s="337"/>
    </row>
    <row r="1212" s="289" customFormat="1" spans="1:27">
      <c r="A1212" s="321"/>
      <c r="B1212" s="322">
        <v>46015</v>
      </c>
      <c r="C1212" s="289" t="s">
        <v>1112</v>
      </c>
      <c r="D1212" s="323" t="s">
        <v>2294</v>
      </c>
      <c r="E1212" s="323" t="s">
        <v>2290</v>
      </c>
      <c r="F1212" s="336">
        <v>2210205</v>
      </c>
      <c r="G1212" s="289" t="s">
        <v>200</v>
      </c>
      <c r="H1212" s="335" t="s">
        <v>2295</v>
      </c>
      <c r="I1212" s="337"/>
      <c r="J1212" s="337"/>
      <c r="K1212" s="337"/>
      <c r="L1212" s="337"/>
      <c r="M1212" s="337"/>
      <c r="N1212" s="337"/>
      <c r="O1212" s="337"/>
      <c r="P1212" s="337"/>
      <c r="Q1212" s="337"/>
      <c r="R1212" s="337"/>
      <c r="S1212" s="337"/>
      <c r="T1212" s="337"/>
      <c r="U1212" s="337"/>
      <c r="V1212" s="274" t="s">
        <v>2295</v>
      </c>
      <c r="W1212" s="338"/>
      <c r="X1212" s="324"/>
      <c r="Z1212" s="337"/>
      <c r="AA1212" s="337"/>
    </row>
    <row r="1213" s="289" customFormat="1" spans="1:27">
      <c r="A1213" s="321"/>
      <c r="B1213" s="322">
        <v>46015</v>
      </c>
      <c r="C1213" s="289" t="s">
        <v>1068</v>
      </c>
      <c r="D1213" s="323" t="s">
        <v>2294</v>
      </c>
      <c r="E1213" s="323" t="s">
        <v>2296</v>
      </c>
      <c r="F1213" s="336">
        <v>2210205</v>
      </c>
      <c r="G1213" s="289" t="s">
        <v>200</v>
      </c>
      <c r="H1213" s="335" t="s">
        <v>1770</v>
      </c>
      <c r="I1213" s="337"/>
      <c r="J1213" s="337"/>
      <c r="K1213" s="337"/>
      <c r="L1213" s="337"/>
      <c r="M1213" s="337"/>
      <c r="N1213" s="337"/>
      <c r="O1213" s="337"/>
      <c r="P1213" s="337"/>
      <c r="Q1213" s="337"/>
      <c r="R1213" s="337"/>
      <c r="S1213" s="337"/>
      <c r="T1213" s="337"/>
      <c r="U1213" s="337"/>
      <c r="V1213" s="274" t="s">
        <v>1770</v>
      </c>
      <c r="W1213" s="338"/>
      <c r="X1213" s="324"/>
      <c r="Z1213" s="337"/>
      <c r="AA1213" s="337"/>
    </row>
    <row r="1214" s="289" customFormat="1" spans="1:27">
      <c r="A1214" s="321"/>
      <c r="B1214" s="322">
        <v>46015</v>
      </c>
      <c r="C1214" s="289" t="s">
        <v>1073</v>
      </c>
      <c r="D1214" s="323" t="s">
        <v>2297</v>
      </c>
      <c r="E1214" s="323" t="s">
        <v>2290</v>
      </c>
      <c r="F1214" s="336">
        <v>2210202</v>
      </c>
      <c r="G1214" s="289" t="s">
        <v>136</v>
      </c>
      <c r="H1214" s="335" t="s">
        <v>2298</v>
      </c>
      <c r="I1214" s="337"/>
      <c r="J1214" s="337"/>
      <c r="K1214" s="337"/>
      <c r="L1214" s="337"/>
      <c r="M1214" s="337"/>
      <c r="N1214" s="337"/>
      <c r="O1214" s="337"/>
      <c r="P1214" s="337"/>
      <c r="Q1214" s="337"/>
      <c r="R1214" s="337"/>
      <c r="S1214" s="337"/>
      <c r="T1214" s="337"/>
      <c r="U1214" s="337"/>
      <c r="V1214" s="274" t="s">
        <v>2298</v>
      </c>
      <c r="W1214" s="338"/>
      <c r="X1214" s="324"/>
      <c r="Z1214" s="337"/>
      <c r="AA1214" s="337"/>
    </row>
    <row r="1215" s="289" customFormat="1" spans="1:27">
      <c r="A1215" s="321"/>
      <c r="B1215" s="322">
        <v>46015</v>
      </c>
      <c r="C1215" s="289" t="s">
        <v>1068</v>
      </c>
      <c r="D1215" s="323" t="s">
        <v>2299</v>
      </c>
      <c r="E1215" s="323" t="s">
        <v>2300</v>
      </c>
      <c r="F1215" s="336">
        <v>2210502</v>
      </c>
      <c r="G1215" s="289" t="s">
        <v>963</v>
      </c>
      <c r="H1215" s="335" t="s">
        <v>2301</v>
      </c>
      <c r="I1215" s="337"/>
      <c r="J1215" s="337"/>
      <c r="K1215" s="337"/>
      <c r="L1215" s="337"/>
      <c r="M1215" s="337"/>
      <c r="N1215" s="337"/>
      <c r="O1215" s="337"/>
      <c r="P1215" s="337"/>
      <c r="Q1215" s="337"/>
      <c r="R1215" s="337"/>
      <c r="S1215" s="337"/>
      <c r="T1215" s="337"/>
      <c r="U1215" s="337"/>
      <c r="V1215" s="274" t="s">
        <v>2301</v>
      </c>
      <c r="W1215" s="338"/>
      <c r="X1215" s="324"/>
      <c r="Z1215" s="337"/>
      <c r="AA1215" s="337"/>
    </row>
    <row r="1216" s="289" customFormat="1" spans="1:27">
      <c r="A1216" s="321"/>
      <c r="B1216" s="322">
        <v>46015</v>
      </c>
      <c r="C1216" s="289" t="s">
        <v>1514</v>
      </c>
      <c r="D1216" s="323" t="s">
        <v>2299</v>
      </c>
      <c r="E1216" s="323" t="s">
        <v>2302</v>
      </c>
      <c r="F1216" s="336">
        <v>2210502</v>
      </c>
      <c r="G1216" s="289" t="s">
        <v>963</v>
      </c>
      <c r="H1216" s="335">
        <v>3444.7</v>
      </c>
      <c r="I1216" s="337"/>
      <c r="J1216" s="337"/>
      <c r="K1216" s="337"/>
      <c r="L1216" s="337"/>
      <c r="M1216" s="337"/>
      <c r="N1216" s="337"/>
      <c r="O1216" s="337"/>
      <c r="P1216" s="337"/>
      <c r="Q1216" s="337"/>
      <c r="R1216" s="337"/>
      <c r="S1216" s="337"/>
      <c r="T1216" s="337"/>
      <c r="U1216" s="337"/>
      <c r="V1216" s="274" t="s">
        <v>2303</v>
      </c>
      <c r="W1216" s="338"/>
      <c r="X1216" s="324"/>
      <c r="Z1216" s="337"/>
      <c r="AA1216" s="337"/>
    </row>
    <row r="1217" s="289" customFormat="1" spans="1:27">
      <c r="A1217" s="321"/>
      <c r="B1217" s="322">
        <v>46015</v>
      </c>
      <c r="C1217" s="289" t="s">
        <v>1068</v>
      </c>
      <c r="D1217" s="323" t="s">
        <v>2304</v>
      </c>
      <c r="E1217" s="883" t="s">
        <v>2305</v>
      </c>
      <c r="F1217" s="336">
        <v>2111102</v>
      </c>
      <c r="G1217" s="289" t="s">
        <v>932</v>
      </c>
      <c r="H1217" s="335">
        <v>2454.83</v>
      </c>
      <c r="I1217" s="337"/>
      <c r="J1217" s="337"/>
      <c r="K1217" s="337"/>
      <c r="L1217" s="337"/>
      <c r="M1217" s="337"/>
      <c r="N1217" s="337"/>
      <c r="O1217" s="337"/>
      <c r="P1217" s="337"/>
      <c r="Q1217" s="337"/>
      <c r="R1217" s="337"/>
      <c r="S1217" s="337"/>
      <c r="T1217" s="337"/>
      <c r="U1217" s="337"/>
      <c r="V1217" s="274" t="s">
        <v>2306</v>
      </c>
      <c r="W1217" s="338"/>
      <c r="X1217" s="324"/>
      <c r="Z1217" s="337"/>
      <c r="AA1217" s="337"/>
    </row>
    <row r="1218" s="289" customFormat="1" spans="1:27">
      <c r="A1218" s="321"/>
      <c r="B1218" s="322">
        <v>46015</v>
      </c>
      <c r="C1218" s="289" t="s">
        <v>1122</v>
      </c>
      <c r="D1218" s="323" t="s">
        <v>2304</v>
      </c>
      <c r="E1218" s="323" t="s">
        <v>2305</v>
      </c>
      <c r="F1218" s="336">
        <v>2111102</v>
      </c>
      <c r="G1218" s="289" t="s">
        <v>932</v>
      </c>
      <c r="H1218" s="335">
        <v>46598.67</v>
      </c>
      <c r="I1218" s="337"/>
      <c r="J1218" s="337"/>
      <c r="K1218" s="337"/>
      <c r="L1218" s="337"/>
      <c r="M1218" s="337"/>
      <c r="N1218" s="337"/>
      <c r="O1218" s="337"/>
      <c r="P1218" s="337"/>
      <c r="Q1218" s="337"/>
      <c r="R1218" s="337"/>
      <c r="S1218" s="337"/>
      <c r="T1218" s="337"/>
      <c r="U1218" s="337"/>
      <c r="V1218" s="274" t="s">
        <v>2307</v>
      </c>
      <c r="W1218" s="338"/>
      <c r="X1218" s="324"/>
      <c r="Z1218" s="337"/>
      <c r="AA1218" s="337"/>
    </row>
    <row r="1219" s="289" customFormat="1" spans="1:27">
      <c r="A1219" s="321"/>
      <c r="B1219" s="322">
        <v>46015</v>
      </c>
      <c r="C1219" s="289" t="s">
        <v>1704</v>
      </c>
      <c r="D1219" s="323" t="s">
        <v>2304</v>
      </c>
      <c r="E1219" s="883" t="s">
        <v>2305</v>
      </c>
      <c r="F1219" s="336">
        <v>2121001</v>
      </c>
      <c r="G1219" s="289" t="s">
        <v>938</v>
      </c>
      <c r="H1219" s="335">
        <v>4900.5</v>
      </c>
      <c r="I1219" s="337"/>
      <c r="J1219" s="337"/>
      <c r="K1219" s="337"/>
      <c r="L1219" s="337"/>
      <c r="M1219" s="337"/>
      <c r="N1219" s="337"/>
      <c r="O1219" s="337"/>
      <c r="P1219" s="337"/>
      <c r="Q1219" s="337"/>
      <c r="R1219" s="337"/>
      <c r="S1219" s="337"/>
      <c r="T1219" s="337"/>
      <c r="U1219" s="337"/>
      <c r="V1219" s="274" t="s">
        <v>2308</v>
      </c>
      <c r="W1219" s="338"/>
      <c r="X1219" s="324"/>
      <c r="Z1219" s="337"/>
      <c r="AA1219" s="337"/>
    </row>
    <row r="1220" s="289" customFormat="1" spans="1:27">
      <c r="A1220" s="321"/>
      <c r="B1220" s="322">
        <v>46015</v>
      </c>
      <c r="C1220" s="289" t="s">
        <v>1993</v>
      </c>
      <c r="D1220" s="323" t="s">
        <v>2304</v>
      </c>
      <c r="E1220" s="883" t="s">
        <v>2305</v>
      </c>
      <c r="F1220" s="336">
        <v>2121001</v>
      </c>
      <c r="G1220" s="289" t="s">
        <v>938</v>
      </c>
      <c r="H1220" s="335">
        <v>1815</v>
      </c>
      <c r="I1220" s="337"/>
      <c r="J1220" s="337"/>
      <c r="K1220" s="337"/>
      <c r="L1220" s="337"/>
      <c r="M1220" s="337"/>
      <c r="N1220" s="337"/>
      <c r="O1220" s="337"/>
      <c r="P1220" s="337"/>
      <c r="Q1220" s="337"/>
      <c r="R1220" s="337"/>
      <c r="S1220" s="337"/>
      <c r="T1220" s="337"/>
      <c r="U1220" s="337"/>
      <c r="V1220" s="274" t="s">
        <v>2309</v>
      </c>
      <c r="W1220" s="338"/>
      <c r="X1220" s="324"/>
      <c r="Z1220" s="337"/>
      <c r="AA1220" s="337"/>
    </row>
    <row r="1221" s="289" customFormat="1" spans="1:27">
      <c r="A1221" s="321"/>
      <c r="B1221" s="322">
        <v>46015</v>
      </c>
      <c r="C1221" s="289" t="s">
        <v>1112</v>
      </c>
      <c r="D1221" s="323" t="s">
        <v>2310</v>
      </c>
      <c r="E1221" s="323" t="s">
        <v>2311</v>
      </c>
      <c r="F1221" s="336">
        <v>2210205</v>
      </c>
      <c r="G1221" s="289" t="s">
        <v>200</v>
      </c>
      <c r="H1221" s="335">
        <v>13300</v>
      </c>
      <c r="I1221" s="337"/>
      <c r="J1221" s="337"/>
      <c r="K1221" s="337"/>
      <c r="L1221" s="337"/>
      <c r="M1221" s="337"/>
      <c r="N1221" s="337"/>
      <c r="O1221" s="337"/>
      <c r="P1221" s="337"/>
      <c r="Q1221" s="337"/>
      <c r="R1221" s="337"/>
      <c r="S1221" s="337"/>
      <c r="T1221" s="337"/>
      <c r="U1221" s="337"/>
      <c r="V1221" s="274" t="s">
        <v>2295</v>
      </c>
      <c r="W1221" s="338"/>
      <c r="X1221" s="324"/>
      <c r="Z1221" s="337"/>
      <c r="AA1221" s="337"/>
    </row>
    <row r="1222" s="289" customFormat="1" spans="1:27">
      <c r="A1222" s="321"/>
      <c r="B1222" s="322">
        <v>46015</v>
      </c>
      <c r="C1222" s="289" t="s">
        <v>1068</v>
      </c>
      <c r="D1222" s="323" t="s">
        <v>2310</v>
      </c>
      <c r="E1222" s="323" t="s">
        <v>2312</v>
      </c>
      <c r="F1222" s="336">
        <v>2210205</v>
      </c>
      <c r="G1222" s="289" t="s">
        <v>200</v>
      </c>
      <c r="H1222" s="335" t="s">
        <v>1770</v>
      </c>
      <c r="I1222" s="337"/>
      <c r="J1222" s="337"/>
      <c r="K1222" s="337"/>
      <c r="L1222" s="337"/>
      <c r="M1222" s="337"/>
      <c r="N1222" s="337"/>
      <c r="O1222" s="337"/>
      <c r="P1222" s="337"/>
      <c r="Q1222" s="337"/>
      <c r="R1222" s="337"/>
      <c r="S1222" s="337"/>
      <c r="T1222" s="337"/>
      <c r="U1222" s="337"/>
      <c r="V1222" s="274" t="s">
        <v>1770</v>
      </c>
      <c r="W1222" s="338"/>
      <c r="X1222" s="324"/>
      <c r="Z1222" s="337"/>
      <c r="AA1222" s="337"/>
    </row>
    <row r="1223" s="289" customFormat="1" spans="1:27">
      <c r="A1223" s="321"/>
      <c r="B1223" s="322">
        <v>46015</v>
      </c>
      <c r="C1223" s="289" t="s">
        <v>1073</v>
      </c>
      <c r="D1223" s="323" t="s">
        <v>2313</v>
      </c>
      <c r="E1223" s="323" t="s">
        <v>2314</v>
      </c>
      <c r="F1223" s="336">
        <v>2210709</v>
      </c>
      <c r="G1223" s="289" t="s">
        <v>151</v>
      </c>
      <c r="H1223" s="335">
        <v>5411.06</v>
      </c>
      <c r="I1223" s="337"/>
      <c r="J1223" s="337"/>
      <c r="K1223" s="337"/>
      <c r="L1223" s="337"/>
      <c r="M1223" s="337"/>
      <c r="N1223" s="337"/>
      <c r="O1223" s="337"/>
      <c r="P1223" s="337"/>
      <c r="Q1223" s="337"/>
      <c r="R1223" s="337"/>
      <c r="S1223" s="337"/>
      <c r="T1223" s="337"/>
      <c r="U1223" s="337"/>
      <c r="V1223" s="274" t="s">
        <v>2315</v>
      </c>
      <c r="W1223" s="338"/>
      <c r="X1223" s="324"/>
      <c r="Z1223" s="337"/>
      <c r="AA1223" s="337"/>
    </row>
    <row r="1224" s="289" customFormat="1" spans="1:27">
      <c r="A1224" s="321"/>
      <c r="B1224" s="322">
        <v>46015</v>
      </c>
      <c r="C1224" s="289" t="s">
        <v>1068</v>
      </c>
      <c r="D1224" s="323" t="s">
        <v>2313</v>
      </c>
      <c r="E1224" s="323" t="s">
        <v>2316</v>
      </c>
      <c r="F1224" s="336">
        <v>2210709</v>
      </c>
      <c r="G1224" s="289" t="s">
        <v>151</v>
      </c>
      <c r="H1224" s="335" t="s">
        <v>2317</v>
      </c>
      <c r="I1224" s="337"/>
      <c r="J1224" s="337"/>
      <c r="K1224" s="337"/>
      <c r="L1224" s="337"/>
      <c r="M1224" s="337"/>
      <c r="N1224" s="337"/>
      <c r="O1224" s="337"/>
      <c r="P1224" s="337"/>
      <c r="Q1224" s="337"/>
      <c r="R1224" s="337"/>
      <c r="S1224" s="337"/>
      <c r="T1224" s="337"/>
      <c r="U1224" s="337"/>
      <c r="V1224" s="274" t="s">
        <v>2317</v>
      </c>
      <c r="W1224" s="338"/>
      <c r="X1224" s="324"/>
      <c r="Z1224" s="337"/>
      <c r="AA1224" s="337"/>
    </row>
    <row r="1225" s="289" customFormat="1" spans="1:27">
      <c r="A1225" s="321"/>
      <c r="B1225" s="322">
        <v>46015</v>
      </c>
      <c r="C1225" s="289" t="s">
        <v>2318</v>
      </c>
      <c r="D1225" s="323" t="s">
        <v>2319</v>
      </c>
      <c r="E1225" s="323" t="s">
        <v>2320</v>
      </c>
      <c r="F1225" s="336">
        <v>2821009</v>
      </c>
      <c r="G1225" s="289" t="s">
        <v>160</v>
      </c>
      <c r="H1225" s="335">
        <v>8000</v>
      </c>
      <c r="I1225" s="337"/>
      <c r="J1225" s="337"/>
      <c r="K1225" s="337"/>
      <c r="L1225" s="337"/>
      <c r="M1225" s="337"/>
      <c r="N1225" s="337"/>
      <c r="O1225" s="337"/>
      <c r="P1225" s="337"/>
      <c r="Q1225" s="337"/>
      <c r="R1225" s="337"/>
      <c r="S1225" s="337"/>
      <c r="T1225" s="337"/>
      <c r="U1225" s="337"/>
      <c r="V1225" s="274" t="s">
        <v>2321</v>
      </c>
      <c r="W1225" s="338"/>
      <c r="X1225" s="324"/>
      <c r="Z1225" s="337"/>
      <c r="AA1225" s="337"/>
    </row>
    <row r="1226" s="289" customFormat="1" spans="1:27">
      <c r="A1226" s="321"/>
      <c r="B1226" s="322">
        <v>46015</v>
      </c>
      <c r="C1226" s="289" t="s">
        <v>1073</v>
      </c>
      <c r="D1226" s="323" t="s">
        <v>2322</v>
      </c>
      <c r="E1226" s="323" t="s">
        <v>2323</v>
      </c>
      <c r="F1226" s="336">
        <v>2210709</v>
      </c>
      <c r="G1226" s="289" t="s">
        <v>151</v>
      </c>
      <c r="H1226" s="335">
        <v>5000</v>
      </c>
      <c r="I1226" s="337"/>
      <c r="J1226" s="337"/>
      <c r="K1226" s="337"/>
      <c r="L1226" s="337"/>
      <c r="M1226" s="337"/>
      <c r="N1226" s="337"/>
      <c r="O1226" s="337"/>
      <c r="P1226" s="337"/>
      <c r="Q1226" s="337"/>
      <c r="R1226" s="337"/>
      <c r="S1226" s="337"/>
      <c r="T1226" s="337"/>
      <c r="U1226" s="337"/>
      <c r="V1226" s="274" t="s">
        <v>2324</v>
      </c>
      <c r="W1226" s="338"/>
      <c r="X1226" s="324"/>
      <c r="Z1226" s="337"/>
      <c r="AA1226" s="337"/>
    </row>
    <row r="1227" s="289" customFormat="1" spans="1:27">
      <c r="A1227" s="321"/>
      <c r="B1227" s="322">
        <v>46015</v>
      </c>
      <c r="C1227" s="289" t="s">
        <v>2325</v>
      </c>
      <c r="D1227" s="323" t="s">
        <v>2326</v>
      </c>
      <c r="E1227" s="323" t="s">
        <v>2327</v>
      </c>
      <c r="F1227" s="336">
        <v>2111243</v>
      </c>
      <c r="G1227" s="289" t="s">
        <v>124</v>
      </c>
      <c r="H1227" s="335">
        <v>8293</v>
      </c>
      <c r="I1227" s="337"/>
      <c r="J1227" s="337"/>
      <c r="K1227" s="337"/>
      <c r="L1227" s="337"/>
      <c r="M1227" s="337"/>
      <c r="N1227" s="337"/>
      <c r="O1227" s="337"/>
      <c r="P1227" s="337"/>
      <c r="Q1227" s="337"/>
      <c r="R1227" s="337"/>
      <c r="S1227" s="337"/>
      <c r="T1227" s="337"/>
      <c r="U1227" s="337"/>
      <c r="V1227" s="274" t="s">
        <v>2328</v>
      </c>
      <c r="W1227" s="338"/>
      <c r="X1227" s="324"/>
      <c r="Z1227" s="337"/>
      <c r="AA1227" s="337"/>
    </row>
    <row r="1228" s="289" customFormat="1" spans="1:27">
      <c r="A1228" s="321"/>
      <c r="B1228" s="322">
        <v>46015</v>
      </c>
      <c r="C1228" s="289" t="s">
        <v>1073</v>
      </c>
      <c r="D1228" s="323" t="s">
        <v>2329</v>
      </c>
      <c r="E1228" s="323" t="s">
        <v>2330</v>
      </c>
      <c r="F1228" s="336">
        <v>2210511</v>
      </c>
      <c r="G1228" s="289" t="s">
        <v>965</v>
      </c>
      <c r="H1228" s="335">
        <v>500</v>
      </c>
      <c r="I1228" s="337"/>
      <c r="J1228" s="337"/>
      <c r="K1228" s="337"/>
      <c r="L1228" s="337"/>
      <c r="M1228" s="337"/>
      <c r="N1228" s="337"/>
      <c r="O1228" s="337"/>
      <c r="P1228" s="337"/>
      <c r="Q1228" s="337"/>
      <c r="R1228" s="337"/>
      <c r="S1228" s="337"/>
      <c r="T1228" s="337"/>
      <c r="U1228" s="337"/>
      <c r="V1228" s="274" t="s">
        <v>2331</v>
      </c>
      <c r="W1228" s="338"/>
      <c r="X1228" s="324"/>
      <c r="Z1228" s="337"/>
      <c r="AA1228" s="337"/>
    </row>
    <row r="1229" s="289" customFormat="1" spans="1:27">
      <c r="A1229" s="321"/>
      <c r="B1229" s="322">
        <v>46015</v>
      </c>
      <c r="C1229" s="289" t="s">
        <v>1073</v>
      </c>
      <c r="D1229" s="323" t="s">
        <v>2329</v>
      </c>
      <c r="E1229" s="323" t="s">
        <v>2330</v>
      </c>
      <c r="F1229" s="336">
        <v>2210511</v>
      </c>
      <c r="G1229" s="289" t="s">
        <v>965</v>
      </c>
      <c r="H1229" s="335">
        <v>500</v>
      </c>
      <c r="I1229" s="337"/>
      <c r="J1229" s="337"/>
      <c r="K1229" s="337"/>
      <c r="L1229" s="337"/>
      <c r="M1229" s="337"/>
      <c r="N1229" s="337"/>
      <c r="O1229" s="337"/>
      <c r="P1229" s="337"/>
      <c r="Q1229" s="337"/>
      <c r="R1229" s="337"/>
      <c r="S1229" s="337"/>
      <c r="T1229" s="337"/>
      <c r="U1229" s="337"/>
      <c r="V1229" s="274" t="s">
        <v>2331</v>
      </c>
      <c r="W1229" s="338"/>
      <c r="X1229" s="324"/>
      <c r="Z1229" s="337"/>
      <c r="AA1229" s="337"/>
    </row>
    <row r="1230" s="289" customFormat="1" spans="1:27">
      <c r="A1230" s="321"/>
      <c r="B1230" s="322">
        <v>46015</v>
      </c>
      <c r="C1230" s="289" t="s">
        <v>2325</v>
      </c>
      <c r="D1230" s="323" t="s">
        <v>2326</v>
      </c>
      <c r="E1230" s="323" t="s">
        <v>2327</v>
      </c>
      <c r="F1230" s="336">
        <v>2111243</v>
      </c>
      <c r="G1230" s="289" t="s">
        <v>124</v>
      </c>
      <c r="H1230" s="335">
        <v>8293</v>
      </c>
      <c r="I1230" s="337"/>
      <c r="J1230" s="337"/>
      <c r="K1230" s="337"/>
      <c r="L1230" s="337"/>
      <c r="M1230" s="337"/>
      <c r="N1230" s="337"/>
      <c r="O1230" s="337"/>
      <c r="P1230" s="337"/>
      <c r="Q1230" s="337"/>
      <c r="R1230" s="337"/>
      <c r="S1230" s="337"/>
      <c r="T1230" s="337"/>
      <c r="U1230" s="337"/>
      <c r="V1230" s="274" t="s">
        <v>2328</v>
      </c>
      <c r="W1230" s="338"/>
      <c r="X1230" s="324"/>
      <c r="Z1230" s="337"/>
      <c r="AA1230" s="337"/>
    </row>
    <row r="1231" s="289" customFormat="1" spans="1:27">
      <c r="A1231" s="321"/>
      <c r="B1231" s="322">
        <v>46015</v>
      </c>
      <c r="C1231" s="289" t="s">
        <v>1068</v>
      </c>
      <c r="D1231" s="323" t="s">
        <v>2332</v>
      </c>
      <c r="E1231" s="323" t="s">
        <v>2333</v>
      </c>
      <c r="F1231" s="336">
        <v>2210511</v>
      </c>
      <c r="G1231" s="289" t="s">
        <v>965</v>
      </c>
      <c r="H1231" s="335">
        <v>210</v>
      </c>
      <c r="I1231" s="337"/>
      <c r="J1231" s="337"/>
      <c r="K1231" s="337"/>
      <c r="L1231" s="337"/>
      <c r="M1231" s="337"/>
      <c r="N1231" s="337"/>
      <c r="O1231" s="337"/>
      <c r="P1231" s="337"/>
      <c r="Q1231" s="337"/>
      <c r="R1231" s="337"/>
      <c r="S1231" s="337"/>
      <c r="T1231" s="337"/>
      <c r="U1231" s="337"/>
      <c r="V1231" s="274" t="s">
        <v>1790</v>
      </c>
      <c r="W1231" s="338"/>
      <c r="X1231" s="324"/>
      <c r="Z1231" s="337"/>
      <c r="AA1231" s="337"/>
    </row>
    <row r="1232" s="289" customFormat="1" spans="1:27">
      <c r="A1232" s="321"/>
      <c r="B1232" s="322">
        <v>46015</v>
      </c>
      <c r="C1232" s="289" t="s">
        <v>1073</v>
      </c>
      <c r="D1232" s="323" t="s">
        <v>2332</v>
      </c>
      <c r="E1232" s="323" t="s">
        <v>2334</v>
      </c>
      <c r="F1232" s="336">
        <v>2210511</v>
      </c>
      <c r="G1232" s="289" t="s">
        <v>965</v>
      </c>
      <c r="H1232" s="335">
        <v>3090</v>
      </c>
      <c r="I1232" s="337"/>
      <c r="J1232" s="337"/>
      <c r="K1232" s="337"/>
      <c r="L1232" s="337"/>
      <c r="M1232" s="337"/>
      <c r="N1232" s="337"/>
      <c r="O1232" s="337"/>
      <c r="P1232" s="337"/>
      <c r="Q1232" s="337"/>
      <c r="R1232" s="337"/>
      <c r="S1232" s="337"/>
      <c r="T1232" s="337"/>
      <c r="U1232" s="337"/>
      <c r="V1232" s="274" t="s">
        <v>2335</v>
      </c>
      <c r="W1232" s="338"/>
      <c r="X1232" s="324"/>
      <c r="Z1232" s="337"/>
      <c r="AA1232" s="337"/>
    </row>
    <row r="1233" s="289" customFormat="1" spans="1:27">
      <c r="A1233" s="321"/>
      <c r="B1233" s="322">
        <v>46015</v>
      </c>
      <c r="C1233" s="289" t="s">
        <v>1068</v>
      </c>
      <c r="D1233" s="323" t="s">
        <v>2336</v>
      </c>
      <c r="E1233" s="323" t="s">
        <v>2337</v>
      </c>
      <c r="F1233" s="336">
        <v>2111248</v>
      </c>
      <c r="G1233" s="289" t="s">
        <v>936</v>
      </c>
      <c r="H1233" s="335">
        <v>222.22</v>
      </c>
      <c r="I1233" s="337"/>
      <c r="J1233" s="337"/>
      <c r="K1233" s="337"/>
      <c r="L1233" s="337"/>
      <c r="M1233" s="337"/>
      <c r="N1233" s="337"/>
      <c r="O1233" s="337"/>
      <c r="P1233" s="337"/>
      <c r="Q1233" s="337"/>
      <c r="R1233" s="337"/>
      <c r="S1233" s="337"/>
      <c r="T1233" s="337"/>
      <c r="U1233" s="337"/>
      <c r="V1233" s="274" t="s">
        <v>2338</v>
      </c>
      <c r="W1233" s="338"/>
      <c r="X1233" s="324"/>
      <c r="Z1233" s="337"/>
      <c r="AA1233" s="337"/>
    </row>
    <row r="1234" s="289" customFormat="1" spans="1:27">
      <c r="A1234" s="321"/>
      <c r="B1234" s="322">
        <v>46015</v>
      </c>
      <c r="C1234" s="289" t="s">
        <v>1073</v>
      </c>
      <c r="D1234" s="323" t="s">
        <v>2336</v>
      </c>
      <c r="E1234" s="323" t="s">
        <v>2339</v>
      </c>
      <c r="F1234" s="336">
        <v>2111248</v>
      </c>
      <c r="G1234" s="289" t="s">
        <v>936</v>
      </c>
      <c r="H1234" s="335">
        <v>2700</v>
      </c>
      <c r="I1234" s="337"/>
      <c r="J1234" s="337"/>
      <c r="K1234" s="337"/>
      <c r="L1234" s="337"/>
      <c r="M1234" s="337"/>
      <c r="N1234" s="337"/>
      <c r="O1234" s="337"/>
      <c r="P1234" s="337"/>
      <c r="Q1234" s="337"/>
      <c r="R1234" s="337"/>
      <c r="S1234" s="337"/>
      <c r="T1234" s="337"/>
      <c r="U1234" s="337"/>
      <c r="V1234" s="274" t="s">
        <v>2340</v>
      </c>
      <c r="W1234" s="338"/>
      <c r="X1234" s="324"/>
      <c r="Z1234" s="337"/>
      <c r="AA1234" s="337"/>
    </row>
    <row r="1235" s="289" customFormat="1" spans="1:27">
      <c r="A1235" s="321"/>
      <c r="B1235" s="322">
        <v>46015</v>
      </c>
      <c r="C1235" s="289" t="s">
        <v>1068</v>
      </c>
      <c r="D1235" s="323" t="s">
        <v>2341</v>
      </c>
      <c r="E1235" s="323" t="s">
        <v>2342</v>
      </c>
      <c r="F1235" s="336">
        <v>2210205</v>
      </c>
      <c r="G1235" s="289" t="s">
        <v>200</v>
      </c>
      <c r="H1235" s="335">
        <v>700</v>
      </c>
      <c r="I1235" s="337"/>
      <c r="J1235" s="337"/>
      <c r="K1235" s="337"/>
      <c r="L1235" s="337"/>
      <c r="M1235" s="337"/>
      <c r="N1235" s="337"/>
      <c r="O1235" s="337"/>
      <c r="P1235" s="337"/>
      <c r="Q1235" s="337"/>
      <c r="R1235" s="337"/>
      <c r="S1235" s="337"/>
      <c r="T1235" s="337"/>
      <c r="U1235" s="337"/>
      <c r="V1235" s="274" t="s">
        <v>1770</v>
      </c>
      <c r="W1235" s="338"/>
      <c r="X1235" s="324"/>
      <c r="Z1235" s="337"/>
      <c r="AA1235" s="337"/>
    </row>
    <row r="1236" s="289" customFormat="1" spans="1:27">
      <c r="A1236" s="321"/>
      <c r="B1236" s="322">
        <v>46015</v>
      </c>
      <c r="C1236" s="289" t="s">
        <v>1112</v>
      </c>
      <c r="D1236" s="323" t="s">
        <v>2341</v>
      </c>
      <c r="E1236" s="323" t="s">
        <v>2343</v>
      </c>
      <c r="F1236" s="336">
        <v>2210205</v>
      </c>
      <c r="G1236" s="289" t="s">
        <v>200</v>
      </c>
      <c r="H1236" s="335">
        <v>13300</v>
      </c>
      <c r="I1236" s="337"/>
      <c r="J1236" s="337"/>
      <c r="K1236" s="337"/>
      <c r="L1236" s="337"/>
      <c r="M1236" s="337"/>
      <c r="N1236" s="337"/>
      <c r="O1236" s="337"/>
      <c r="P1236" s="337"/>
      <c r="Q1236" s="337"/>
      <c r="R1236" s="337"/>
      <c r="S1236" s="337"/>
      <c r="T1236" s="337"/>
      <c r="U1236" s="337"/>
      <c r="V1236" s="274" t="s">
        <v>2295</v>
      </c>
      <c r="W1236" s="338"/>
      <c r="X1236" s="324"/>
      <c r="Z1236" s="337"/>
      <c r="AA1236" s="337"/>
    </row>
    <row r="1237" s="289" customFormat="1" spans="1:27">
      <c r="A1237" s="321"/>
      <c r="B1237" s="322">
        <v>46015</v>
      </c>
      <c r="C1237" s="289" t="s">
        <v>1068</v>
      </c>
      <c r="D1237" s="323" t="s">
        <v>2344</v>
      </c>
      <c r="E1237" s="323" t="s">
        <v>2345</v>
      </c>
      <c r="F1237" s="336">
        <v>2111248</v>
      </c>
      <c r="G1237" s="289" t="s">
        <v>936</v>
      </c>
      <c r="H1237" s="335">
        <v>300</v>
      </c>
      <c r="I1237" s="337"/>
      <c r="J1237" s="337"/>
      <c r="K1237" s="337"/>
      <c r="L1237" s="337"/>
      <c r="M1237" s="337"/>
      <c r="N1237" s="337"/>
      <c r="O1237" s="337"/>
      <c r="P1237" s="337"/>
      <c r="Q1237" s="337"/>
      <c r="R1237" s="337"/>
      <c r="S1237" s="337"/>
      <c r="T1237" s="337"/>
      <c r="U1237" s="337"/>
      <c r="V1237" s="274" t="s">
        <v>2346</v>
      </c>
      <c r="W1237" s="338"/>
      <c r="X1237" s="324"/>
      <c r="Z1237" s="337"/>
      <c r="AA1237" s="337"/>
    </row>
    <row r="1238" s="289" customFormat="1" spans="1:27">
      <c r="A1238" s="321"/>
      <c r="B1238" s="322">
        <v>46015</v>
      </c>
      <c r="C1238" s="289" t="s">
        <v>1073</v>
      </c>
      <c r="D1238" s="323" t="s">
        <v>2344</v>
      </c>
      <c r="E1238" s="323" t="s">
        <v>2347</v>
      </c>
      <c r="F1238" s="336">
        <v>2111248</v>
      </c>
      <c r="G1238" s="289" t="s">
        <v>936</v>
      </c>
      <c r="H1238" s="335">
        <v>2700</v>
      </c>
      <c r="I1238" s="337"/>
      <c r="J1238" s="337"/>
      <c r="K1238" s="337"/>
      <c r="L1238" s="337"/>
      <c r="M1238" s="337"/>
      <c r="N1238" s="337"/>
      <c r="O1238" s="337"/>
      <c r="P1238" s="337"/>
      <c r="Q1238" s="337"/>
      <c r="R1238" s="337"/>
      <c r="S1238" s="337"/>
      <c r="T1238" s="337"/>
      <c r="U1238" s="337"/>
      <c r="V1238" s="274" t="s">
        <v>2348</v>
      </c>
      <c r="W1238" s="338"/>
      <c r="X1238" s="324"/>
      <c r="Z1238" s="337"/>
      <c r="AA1238" s="337"/>
    </row>
    <row r="1239" s="289" customFormat="1" spans="1:27">
      <c r="A1239" s="321"/>
      <c r="B1239" s="322">
        <v>46015</v>
      </c>
      <c r="C1239" s="289" t="s">
        <v>1073</v>
      </c>
      <c r="D1239" s="323" t="s">
        <v>2349</v>
      </c>
      <c r="E1239" s="323" t="s">
        <v>2350</v>
      </c>
      <c r="F1239" s="336">
        <v>2210505</v>
      </c>
      <c r="G1239" s="289" t="s">
        <v>142</v>
      </c>
      <c r="H1239" s="335">
        <v>5000</v>
      </c>
      <c r="I1239" s="337"/>
      <c r="J1239" s="337"/>
      <c r="K1239" s="337"/>
      <c r="L1239" s="337"/>
      <c r="M1239" s="337"/>
      <c r="N1239" s="337"/>
      <c r="O1239" s="337"/>
      <c r="P1239" s="337"/>
      <c r="Q1239" s="337"/>
      <c r="R1239" s="337"/>
      <c r="S1239" s="337"/>
      <c r="T1239" s="337"/>
      <c r="U1239" s="337"/>
      <c r="V1239" s="274" t="s">
        <v>2324</v>
      </c>
      <c r="W1239" s="338"/>
      <c r="X1239" s="324"/>
      <c r="Z1239" s="337"/>
      <c r="AA1239" s="337"/>
    </row>
    <row r="1240" s="289" customFormat="1" spans="1:27">
      <c r="A1240" s="321"/>
      <c r="B1240" s="322">
        <v>46015</v>
      </c>
      <c r="C1240" s="289" t="s">
        <v>1073</v>
      </c>
      <c r="D1240" s="323" t="s">
        <v>2351</v>
      </c>
      <c r="E1240" s="323" t="s">
        <v>2352</v>
      </c>
      <c r="F1240" s="336">
        <v>2821009</v>
      </c>
      <c r="G1240" s="289" t="s">
        <v>160</v>
      </c>
      <c r="H1240" s="335">
        <v>6985</v>
      </c>
      <c r="I1240" s="337"/>
      <c r="J1240" s="337"/>
      <c r="K1240" s="337"/>
      <c r="L1240" s="337"/>
      <c r="M1240" s="337"/>
      <c r="N1240" s="337"/>
      <c r="O1240" s="337"/>
      <c r="P1240" s="337"/>
      <c r="Q1240" s="337"/>
      <c r="R1240" s="337"/>
      <c r="S1240" s="337"/>
      <c r="T1240" s="337"/>
      <c r="U1240" s="337"/>
      <c r="V1240" s="274" t="s">
        <v>2353</v>
      </c>
      <c r="W1240" s="338"/>
      <c r="X1240" s="324"/>
      <c r="Z1240" s="337"/>
      <c r="AA1240" s="337"/>
    </row>
    <row r="1241" s="289" customFormat="1" spans="1:27">
      <c r="A1241" s="321"/>
      <c r="B1241" s="322">
        <v>46015</v>
      </c>
      <c r="C1241" s="289" t="s">
        <v>1073</v>
      </c>
      <c r="D1241" s="323" t="s">
        <v>2354</v>
      </c>
      <c r="E1241" s="323" t="s">
        <v>2355</v>
      </c>
      <c r="F1241" s="336">
        <v>2210505</v>
      </c>
      <c r="G1241" s="289" t="s">
        <v>142</v>
      </c>
      <c r="H1241" s="335">
        <v>700</v>
      </c>
      <c r="I1241" s="337"/>
      <c r="J1241" s="337"/>
      <c r="K1241" s="337"/>
      <c r="L1241" s="337"/>
      <c r="M1241" s="337"/>
      <c r="N1241" s="337"/>
      <c r="O1241" s="337"/>
      <c r="P1241" s="337"/>
      <c r="Q1241" s="337"/>
      <c r="R1241" s="337"/>
      <c r="S1241" s="337"/>
      <c r="T1241" s="337"/>
      <c r="U1241" s="337"/>
      <c r="V1241" s="274" t="s">
        <v>1770</v>
      </c>
      <c r="W1241" s="338"/>
      <c r="X1241" s="324"/>
      <c r="Z1241" s="337"/>
      <c r="AA1241" s="337"/>
    </row>
    <row r="1242" s="289" customFormat="1" spans="1:27">
      <c r="A1242" s="321"/>
      <c r="B1242" s="322">
        <v>46015</v>
      </c>
      <c r="C1242" s="289" t="s">
        <v>1073</v>
      </c>
      <c r="D1242" s="323" t="s">
        <v>2354</v>
      </c>
      <c r="E1242" s="323" t="s">
        <v>2355</v>
      </c>
      <c r="F1242" s="336">
        <v>2210202</v>
      </c>
      <c r="G1242" s="289" t="s">
        <v>136</v>
      </c>
      <c r="H1242" s="335">
        <v>1800</v>
      </c>
      <c r="I1242" s="337"/>
      <c r="J1242" s="337"/>
      <c r="K1242" s="337"/>
      <c r="L1242" s="337"/>
      <c r="M1242" s="337"/>
      <c r="N1242" s="337"/>
      <c r="O1242" s="337"/>
      <c r="P1242" s="337"/>
      <c r="Q1242" s="337"/>
      <c r="R1242" s="337"/>
      <c r="S1242" s="337"/>
      <c r="T1242" s="337"/>
      <c r="U1242" s="337"/>
      <c r="V1242" s="274" t="s">
        <v>2278</v>
      </c>
      <c r="W1242" s="338"/>
      <c r="X1242" s="324"/>
      <c r="Z1242" s="337"/>
      <c r="AA1242" s="337"/>
    </row>
    <row r="1243" s="289" customFormat="1" spans="1:27">
      <c r="A1243" s="321"/>
      <c r="B1243" s="322">
        <v>46015</v>
      </c>
      <c r="C1243" s="289" t="s">
        <v>1068</v>
      </c>
      <c r="D1243" s="323" t="s">
        <v>2356</v>
      </c>
      <c r="E1243" s="323" t="s">
        <v>2357</v>
      </c>
      <c r="F1243" s="336">
        <v>2111248</v>
      </c>
      <c r="G1243" s="289" t="s">
        <v>936</v>
      </c>
      <c r="H1243" s="335">
        <v>300</v>
      </c>
      <c r="I1243" s="337"/>
      <c r="J1243" s="337"/>
      <c r="K1243" s="337"/>
      <c r="L1243" s="337"/>
      <c r="M1243" s="337"/>
      <c r="N1243" s="337"/>
      <c r="O1243" s="337"/>
      <c r="P1243" s="337"/>
      <c r="Q1243" s="337"/>
      <c r="R1243" s="337"/>
      <c r="S1243" s="337"/>
      <c r="T1243" s="337"/>
      <c r="U1243" s="337"/>
      <c r="V1243" s="274" t="s">
        <v>2346</v>
      </c>
      <c r="W1243" s="338"/>
      <c r="X1243" s="324"/>
      <c r="Z1243" s="337"/>
      <c r="AA1243" s="337"/>
    </row>
    <row r="1244" s="289" customFormat="1" spans="1:27">
      <c r="A1244" s="321"/>
      <c r="B1244" s="322">
        <v>46015</v>
      </c>
      <c r="C1244" s="289" t="s">
        <v>1073</v>
      </c>
      <c r="D1244" s="323" t="s">
        <v>2356</v>
      </c>
      <c r="E1244" s="323" t="s">
        <v>2358</v>
      </c>
      <c r="F1244" s="336">
        <v>2111248</v>
      </c>
      <c r="G1244" s="289" t="s">
        <v>936</v>
      </c>
      <c r="H1244" s="335">
        <v>2700</v>
      </c>
      <c r="I1244" s="337"/>
      <c r="J1244" s="337"/>
      <c r="K1244" s="337"/>
      <c r="L1244" s="337"/>
      <c r="M1244" s="337"/>
      <c r="N1244" s="337"/>
      <c r="O1244" s="337"/>
      <c r="P1244" s="337"/>
      <c r="Q1244" s="337"/>
      <c r="R1244" s="337"/>
      <c r="S1244" s="337"/>
      <c r="T1244" s="337"/>
      <c r="U1244" s="337"/>
      <c r="V1244" s="274" t="s">
        <v>2348</v>
      </c>
      <c r="W1244" s="338"/>
      <c r="X1244" s="324"/>
      <c r="Z1244" s="337"/>
      <c r="AA1244" s="337"/>
    </row>
    <row r="1245" s="289" customFormat="1" spans="1:27">
      <c r="A1245" s="321"/>
      <c r="B1245" s="322">
        <v>46015</v>
      </c>
      <c r="C1245" s="289" t="s">
        <v>1073</v>
      </c>
      <c r="D1245" s="323" t="s">
        <v>2359</v>
      </c>
      <c r="E1245" s="323" t="s">
        <v>2360</v>
      </c>
      <c r="F1245" s="336">
        <v>2210511</v>
      </c>
      <c r="G1245" s="289" t="s">
        <v>965</v>
      </c>
      <c r="H1245" s="335">
        <v>13460</v>
      </c>
      <c r="I1245" s="337"/>
      <c r="J1245" s="337"/>
      <c r="K1245" s="337"/>
      <c r="L1245" s="337"/>
      <c r="M1245" s="337"/>
      <c r="N1245" s="337"/>
      <c r="O1245" s="337"/>
      <c r="P1245" s="337"/>
      <c r="Q1245" s="337"/>
      <c r="R1245" s="337"/>
      <c r="S1245" s="337"/>
      <c r="T1245" s="337"/>
      <c r="U1245" s="337"/>
      <c r="V1245" s="274" t="s">
        <v>2361</v>
      </c>
      <c r="W1245" s="338"/>
      <c r="X1245" s="324"/>
      <c r="Z1245" s="337"/>
      <c r="AA1245" s="337"/>
    </row>
    <row r="1246" s="289" customFormat="1" spans="1:27">
      <c r="A1246" s="321"/>
      <c r="B1246" s="322">
        <v>46015</v>
      </c>
      <c r="C1246" s="289" t="s">
        <v>1068</v>
      </c>
      <c r="D1246" s="323" t="s">
        <v>2362</v>
      </c>
      <c r="E1246" s="323" t="s">
        <v>2363</v>
      </c>
      <c r="F1246" s="336">
        <v>2210511</v>
      </c>
      <c r="G1246" s="289" t="s">
        <v>965</v>
      </c>
      <c r="H1246" s="335">
        <v>691.22</v>
      </c>
      <c r="I1246" s="337"/>
      <c r="J1246" s="337"/>
      <c r="K1246" s="337"/>
      <c r="L1246" s="337"/>
      <c r="M1246" s="337"/>
      <c r="N1246" s="337"/>
      <c r="O1246" s="337"/>
      <c r="P1246" s="337"/>
      <c r="Q1246" s="337"/>
      <c r="R1246" s="337"/>
      <c r="S1246" s="337"/>
      <c r="T1246" s="337"/>
      <c r="U1246" s="337"/>
      <c r="V1246" s="274" t="s">
        <v>2364</v>
      </c>
      <c r="W1246" s="338"/>
      <c r="X1246" s="324"/>
      <c r="Z1246" s="337"/>
      <c r="AA1246" s="337"/>
    </row>
    <row r="1247" s="289" customFormat="1" spans="1:27">
      <c r="A1247" s="321"/>
      <c r="B1247" s="322">
        <v>46015</v>
      </c>
      <c r="C1247" s="289" t="s">
        <v>1073</v>
      </c>
      <c r="D1247" s="323" t="s">
        <v>2362</v>
      </c>
      <c r="E1247" s="323" t="s">
        <v>2365</v>
      </c>
      <c r="F1247" s="336">
        <v>2210511</v>
      </c>
      <c r="G1247" s="289" t="s">
        <v>965</v>
      </c>
      <c r="H1247" s="335">
        <v>8084.78</v>
      </c>
      <c r="I1247" s="337"/>
      <c r="J1247" s="337"/>
      <c r="K1247" s="337"/>
      <c r="L1247" s="337"/>
      <c r="M1247" s="337"/>
      <c r="N1247" s="337"/>
      <c r="O1247" s="337"/>
      <c r="P1247" s="337"/>
      <c r="Q1247" s="337"/>
      <c r="R1247" s="337"/>
      <c r="S1247" s="337"/>
      <c r="T1247" s="337"/>
      <c r="U1247" s="337"/>
      <c r="V1247" s="274" t="s">
        <v>2366</v>
      </c>
      <c r="W1247" s="338"/>
      <c r="X1247" s="324"/>
      <c r="Z1247" s="337"/>
      <c r="AA1247" s="337"/>
    </row>
    <row r="1248" s="289" customFormat="1" spans="1:27">
      <c r="A1248" s="321"/>
      <c r="B1248" s="322">
        <v>46015</v>
      </c>
      <c r="C1248" s="289" t="s">
        <v>1993</v>
      </c>
      <c r="D1248" s="323" t="s">
        <v>2367</v>
      </c>
      <c r="E1248" s="323" t="s">
        <v>2368</v>
      </c>
      <c r="F1248" s="336">
        <v>2121001</v>
      </c>
      <c r="G1248" s="289" t="s">
        <v>938</v>
      </c>
      <c r="H1248" s="335">
        <v>1965</v>
      </c>
      <c r="I1248" s="337"/>
      <c r="J1248" s="337"/>
      <c r="K1248" s="337"/>
      <c r="L1248" s="337"/>
      <c r="M1248" s="337"/>
      <c r="N1248" s="337"/>
      <c r="O1248" s="337"/>
      <c r="P1248" s="337"/>
      <c r="Q1248" s="337"/>
      <c r="R1248" s="337"/>
      <c r="S1248" s="337"/>
      <c r="T1248" s="337"/>
      <c r="U1248" s="337"/>
      <c r="V1248" s="274" t="s">
        <v>2369</v>
      </c>
      <c r="W1248" s="338"/>
      <c r="X1248" s="324"/>
      <c r="Z1248" s="337"/>
      <c r="AA1248" s="337"/>
    </row>
    <row r="1249" s="289" customFormat="1" spans="1:27">
      <c r="A1249" s="321"/>
      <c r="B1249" s="322">
        <v>46015</v>
      </c>
      <c r="C1249" s="289" t="s">
        <v>1068</v>
      </c>
      <c r="D1249" s="323" t="s">
        <v>2367</v>
      </c>
      <c r="E1249" s="323" t="s">
        <v>2370</v>
      </c>
      <c r="F1249" s="336">
        <v>2111102</v>
      </c>
      <c r="G1249" s="289" t="s">
        <v>932</v>
      </c>
      <c r="H1249" s="335">
        <v>2596.58</v>
      </c>
      <c r="I1249" s="337"/>
      <c r="J1249" s="337"/>
      <c r="K1249" s="337"/>
      <c r="L1249" s="337"/>
      <c r="M1249" s="337"/>
      <c r="N1249" s="337"/>
      <c r="O1249" s="337"/>
      <c r="P1249" s="337"/>
      <c r="Q1249" s="337"/>
      <c r="R1249" s="337"/>
      <c r="S1249" s="337"/>
      <c r="T1249" s="337"/>
      <c r="U1249" s="337"/>
      <c r="V1249" s="274" t="s">
        <v>2371</v>
      </c>
      <c r="W1249" s="338"/>
      <c r="X1249" s="324"/>
      <c r="Z1249" s="337"/>
      <c r="AA1249" s="337"/>
    </row>
    <row r="1250" s="289" customFormat="1" spans="1:27">
      <c r="A1250" s="321"/>
      <c r="B1250" s="322">
        <v>46015</v>
      </c>
      <c r="C1250" s="289" t="s">
        <v>1704</v>
      </c>
      <c r="D1250" s="323" t="s">
        <v>2367</v>
      </c>
      <c r="E1250" s="323" t="s">
        <v>2372</v>
      </c>
      <c r="F1250" s="336">
        <v>2121001</v>
      </c>
      <c r="G1250" s="289" t="s">
        <v>938</v>
      </c>
      <c r="H1250" s="335">
        <v>5305.5</v>
      </c>
      <c r="I1250" s="337"/>
      <c r="J1250" s="337"/>
      <c r="K1250" s="337"/>
      <c r="L1250" s="337"/>
      <c r="M1250" s="337"/>
      <c r="N1250" s="337"/>
      <c r="O1250" s="337"/>
      <c r="P1250" s="337"/>
      <c r="Q1250" s="337"/>
      <c r="R1250" s="337"/>
      <c r="S1250" s="337"/>
      <c r="T1250" s="337"/>
      <c r="U1250" s="337"/>
      <c r="V1250" s="274" t="s">
        <v>2373</v>
      </c>
      <c r="W1250" s="338"/>
      <c r="X1250" s="324"/>
      <c r="Z1250" s="337"/>
      <c r="AA1250" s="337"/>
    </row>
    <row r="1251" s="289" customFormat="1" spans="1:27">
      <c r="A1251" s="321"/>
      <c r="B1251" s="322">
        <v>46015</v>
      </c>
      <c r="C1251" s="289" t="s">
        <v>1122</v>
      </c>
      <c r="D1251" s="323" t="s">
        <v>2367</v>
      </c>
      <c r="E1251" s="323" t="s">
        <v>2374</v>
      </c>
      <c r="F1251" s="336">
        <v>2111102</v>
      </c>
      <c r="G1251" s="289" t="s">
        <v>932</v>
      </c>
      <c r="H1251" s="335">
        <v>49291.92</v>
      </c>
      <c r="I1251" s="337"/>
      <c r="J1251" s="337"/>
      <c r="K1251" s="337"/>
      <c r="L1251" s="337"/>
      <c r="M1251" s="337"/>
      <c r="N1251" s="337"/>
      <c r="O1251" s="337"/>
      <c r="P1251" s="337"/>
      <c r="Q1251" s="337"/>
      <c r="R1251" s="337"/>
      <c r="S1251" s="337"/>
      <c r="T1251" s="337"/>
      <c r="U1251" s="337"/>
      <c r="V1251" s="274" t="s">
        <v>2375</v>
      </c>
      <c r="W1251" s="338"/>
      <c r="X1251" s="324"/>
      <c r="Z1251" s="337"/>
      <c r="AA1251" s="337"/>
    </row>
    <row r="1252" s="289" customFormat="1" spans="1:27">
      <c r="A1252" s="321"/>
      <c r="B1252" s="322">
        <v>46013</v>
      </c>
      <c r="C1252" s="289" t="s">
        <v>1068</v>
      </c>
      <c r="D1252" s="323" t="s">
        <v>2376</v>
      </c>
      <c r="E1252" s="323" t="s">
        <v>2377</v>
      </c>
      <c r="F1252" s="336">
        <v>2210511</v>
      </c>
      <c r="G1252" s="289" t="s">
        <v>965</v>
      </c>
      <c r="H1252" s="335">
        <v>1657.71</v>
      </c>
      <c r="I1252" s="337"/>
      <c r="J1252" s="337"/>
      <c r="K1252" s="337"/>
      <c r="L1252" s="337"/>
      <c r="M1252" s="337"/>
      <c r="N1252" s="337"/>
      <c r="O1252" s="337"/>
      <c r="P1252" s="337"/>
      <c r="Q1252" s="337"/>
      <c r="R1252" s="337"/>
      <c r="S1252" s="337"/>
      <c r="T1252" s="337"/>
      <c r="U1252" s="337"/>
      <c r="V1252" s="274" t="s">
        <v>2378</v>
      </c>
      <c r="W1252" s="338"/>
      <c r="X1252" s="324"/>
      <c r="Z1252" s="337"/>
      <c r="AA1252" s="337"/>
    </row>
    <row r="1253" s="289" customFormat="1" spans="1:27">
      <c r="A1253" s="321"/>
      <c r="B1253" s="322">
        <v>46013</v>
      </c>
      <c r="C1253" s="289" t="s">
        <v>1073</v>
      </c>
      <c r="D1253" s="323" t="s">
        <v>2376</v>
      </c>
      <c r="E1253" s="323" t="s">
        <v>2379</v>
      </c>
      <c r="F1253" s="336">
        <v>2210511</v>
      </c>
      <c r="G1253" s="289" t="s">
        <v>965</v>
      </c>
      <c r="H1253" s="335">
        <v>26414.37</v>
      </c>
      <c r="I1253" s="337"/>
      <c r="J1253" s="337"/>
      <c r="K1253" s="337"/>
      <c r="L1253" s="337"/>
      <c r="M1253" s="337"/>
      <c r="N1253" s="337"/>
      <c r="O1253" s="337"/>
      <c r="P1253" s="337"/>
      <c r="Q1253" s="337"/>
      <c r="R1253" s="337"/>
      <c r="S1253" s="337"/>
      <c r="T1253" s="337"/>
      <c r="U1253" s="337"/>
      <c r="V1253" s="274" t="s">
        <v>2380</v>
      </c>
      <c r="W1253" s="338"/>
      <c r="X1253" s="324"/>
      <c r="Z1253" s="337"/>
      <c r="AA1253" s="337"/>
    </row>
    <row r="1254" s="289" customFormat="1" spans="1:27">
      <c r="A1254" s="321"/>
      <c r="B1254" s="322">
        <v>46013</v>
      </c>
      <c r="C1254" s="289" t="s">
        <v>2381</v>
      </c>
      <c r="D1254" s="323" t="s">
        <v>2382</v>
      </c>
      <c r="E1254" s="323" t="s">
        <v>2383</v>
      </c>
      <c r="F1254" s="336">
        <v>2111243</v>
      </c>
      <c r="G1254" s="289" t="s">
        <v>124</v>
      </c>
      <c r="H1254" s="335">
        <v>5381.62</v>
      </c>
      <c r="I1254" s="337"/>
      <c r="J1254" s="337"/>
      <c r="K1254" s="337"/>
      <c r="L1254" s="337"/>
      <c r="M1254" s="337"/>
      <c r="N1254" s="337"/>
      <c r="O1254" s="337"/>
      <c r="P1254" s="337"/>
      <c r="Q1254" s="337"/>
      <c r="R1254" s="337"/>
      <c r="S1254" s="337"/>
      <c r="T1254" s="337"/>
      <c r="U1254" s="337"/>
      <c r="V1254" s="274" t="s">
        <v>2384</v>
      </c>
      <c r="W1254" s="338"/>
      <c r="X1254" s="324"/>
      <c r="Z1254" s="337"/>
      <c r="AA1254" s="337"/>
    </row>
    <row r="1255" s="289" customFormat="1" spans="1:27">
      <c r="A1255" s="321"/>
      <c r="B1255" s="322">
        <v>46013</v>
      </c>
      <c r="C1255" s="289" t="s">
        <v>1073</v>
      </c>
      <c r="D1255" s="323" t="s">
        <v>2385</v>
      </c>
      <c r="E1255" s="323" t="s">
        <v>2386</v>
      </c>
      <c r="F1255" s="336">
        <v>2210511</v>
      </c>
      <c r="G1255" s="289" t="s">
        <v>965</v>
      </c>
      <c r="H1255" s="335">
        <v>12393</v>
      </c>
      <c r="I1255" s="337"/>
      <c r="J1255" s="337"/>
      <c r="K1255" s="337"/>
      <c r="L1255" s="337"/>
      <c r="M1255" s="337"/>
      <c r="N1255" s="337"/>
      <c r="O1255" s="337"/>
      <c r="P1255" s="337"/>
      <c r="Q1255" s="337"/>
      <c r="R1255" s="337"/>
      <c r="S1255" s="337"/>
      <c r="T1255" s="337"/>
      <c r="U1255" s="337"/>
      <c r="V1255" s="274" t="s">
        <v>2387</v>
      </c>
      <c r="W1255" s="338"/>
      <c r="X1255" s="324"/>
      <c r="Z1255" s="337"/>
      <c r="AA1255" s="337"/>
    </row>
    <row r="1256" s="289" customFormat="1" spans="1:27">
      <c r="A1256" s="321"/>
      <c r="B1256" s="322">
        <v>46009</v>
      </c>
      <c r="C1256" s="289" t="s">
        <v>2388</v>
      </c>
      <c r="D1256" s="323" t="s">
        <v>2389</v>
      </c>
      <c r="E1256" s="323" t="s">
        <v>2390</v>
      </c>
      <c r="F1256" s="336">
        <v>2821009</v>
      </c>
      <c r="G1256" s="289" t="s">
        <v>160</v>
      </c>
      <c r="H1256" s="335">
        <v>8000</v>
      </c>
      <c r="I1256" s="337"/>
      <c r="J1256" s="337"/>
      <c r="K1256" s="337"/>
      <c r="L1256" s="337"/>
      <c r="M1256" s="337"/>
      <c r="N1256" s="337"/>
      <c r="O1256" s="337"/>
      <c r="P1256" s="337"/>
      <c r="Q1256" s="337"/>
      <c r="R1256" s="337"/>
      <c r="S1256" s="337"/>
      <c r="T1256" s="337"/>
      <c r="U1256" s="337"/>
      <c r="V1256" s="274" t="s">
        <v>2321</v>
      </c>
      <c r="W1256" s="338"/>
      <c r="X1256" s="324"/>
      <c r="Z1256" s="337"/>
      <c r="AA1256" s="337"/>
    </row>
    <row r="1257" s="289" customFormat="1" spans="1:27">
      <c r="A1257" s="321"/>
      <c r="B1257" s="322">
        <v>46009</v>
      </c>
      <c r="C1257" s="289" t="s">
        <v>1068</v>
      </c>
      <c r="D1257" s="323" t="s">
        <v>2391</v>
      </c>
      <c r="E1257" s="323" t="s">
        <v>2392</v>
      </c>
      <c r="F1257" s="336">
        <v>2210205</v>
      </c>
      <c r="G1257" s="289" t="s">
        <v>200</v>
      </c>
      <c r="H1257" s="335">
        <v>680</v>
      </c>
      <c r="I1257" s="337"/>
      <c r="J1257" s="337"/>
      <c r="K1257" s="337"/>
      <c r="L1257" s="337"/>
      <c r="M1257" s="337"/>
      <c r="N1257" s="337"/>
      <c r="O1257" s="337"/>
      <c r="P1257" s="337"/>
      <c r="Q1257" s="337"/>
      <c r="R1257" s="337"/>
      <c r="S1257" s="337"/>
      <c r="T1257" s="337"/>
      <c r="U1257" s="337"/>
      <c r="V1257" s="274" t="s">
        <v>2393</v>
      </c>
      <c r="W1257" s="338"/>
      <c r="X1257" s="324"/>
      <c r="Z1257" s="337"/>
      <c r="AA1257" s="337"/>
    </row>
    <row r="1258" s="289" customFormat="1" spans="1:27">
      <c r="A1258" s="321"/>
      <c r="B1258" s="322">
        <v>46009</v>
      </c>
      <c r="C1258" s="289" t="s">
        <v>1112</v>
      </c>
      <c r="D1258" s="323" t="s">
        <v>2391</v>
      </c>
      <c r="E1258" s="323" t="s">
        <v>2394</v>
      </c>
      <c r="F1258" s="336">
        <v>2210205</v>
      </c>
      <c r="G1258" s="289" t="s">
        <v>200</v>
      </c>
      <c r="H1258" s="335">
        <v>12920</v>
      </c>
      <c r="I1258" s="337"/>
      <c r="J1258" s="337"/>
      <c r="K1258" s="337"/>
      <c r="L1258" s="337"/>
      <c r="M1258" s="337"/>
      <c r="N1258" s="337"/>
      <c r="O1258" s="337"/>
      <c r="P1258" s="337"/>
      <c r="Q1258" s="337"/>
      <c r="R1258" s="337"/>
      <c r="S1258" s="337"/>
      <c r="T1258" s="337"/>
      <c r="U1258" s="337"/>
      <c r="V1258" s="274" t="s">
        <v>2395</v>
      </c>
      <c r="W1258" s="338"/>
      <c r="X1258" s="324"/>
      <c r="Z1258" s="337"/>
      <c r="AA1258" s="337"/>
    </row>
    <row r="1259" s="289" customFormat="1" spans="1:27">
      <c r="A1259" s="321"/>
      <c r="B1259" s="322">
        <v>46009</v>
      </c>
      <c r="C1259" s="289" t="s">
        <v>1112</v>
      </c>
      <c r="D1259" s="323" t="s">
        <v>2396</v>
      </c>
      <c r="E1259" s="323" t="s">
        <v>2397</v>
      </c>
      <c r="F1259" s="336">
        <v>2210205</v>
      </c>
      <c r="G1259" s="289" t="s">
        <v>200</v>
      </c>
      <c r="H1259" s="335">
        <v>1254</v>
      </c>
      <c r="I1259" s="337"/>
      <c r="J1259" s="337"/>
      <c r="K1259" s="337"/>
      <c r="L1259" s="337"/>
      <c r="M1259" s="337"/>
      <c r="N1259" s="337"/>
      <c r="O1259" s="337"/>
      <c r="P1259" s="337"/>
      <c r="Q1259" s="337"/>
      <c r="R1259" s="337"/>
      <c r="S1259" s="337"/>
      <c r="T1259" s="337"/>
      <c r="U1259" s="337"/>
      <c r="V1259" s="274" t="s">
        <v>2398</v>
      </c>
      <c r="W1259" s="338"/>
      <c r="X1259" s="324"/>
      <c r="Z1259" s="337"/>
      <c r="AA1259" s="337"/>
    </row>
    <row r="1260" s="289" customFormat="1" spans="1:27">
      <c r="A1260" s="321"/>
      <c r="B1260" s="322">
        <v>46009</v>
      </c>
      <c r="C1260" s="289" t="s">
        <v>1068</v>
      </c>
      <c r="D1260" s="323" t="s">
        <v>2396</v>
      </c>
      <c r="E1260" s="323" t="s">
        <v>2399</v>
      </c>
      <c r="F1260" s="336">
        <v>2210205</v>
      </c>
      <c r="G1260" s="289" t="s">
        <v>200</v>
      </c>
      <c r="H1260" s="335">
        <v>66</v>
      </c>
      <c r="I1260" s="337"/>
      <c r="J1260" s="337"/>
      <c r="K1260" s="337"/>
      <c r="L1260" s="337"/>
      <c r="M1260" s="337"/>
      <c r="N1260" s="337"/>
      <c r="O1260" s="337"/>
      <c r="P1260" s="337"/>
      <c r="Q1260" s="337"/>
      <c r="R1260" s="337"/>
      <c r="S1260" s="337"/>
      <c r="T1260" s="337"/>
      <c r="U1260" s="337"/>
      <c r="V1260" s="274" t="s">
        <v>2400</v>
      </c>
      <c r="W1260" s="338"/>
      <c r="X1260" s="324"/>
      <c r="Z1260" s="337"/>
      <c r="AA1260" s="337"/>
    </row>
    <row r="1261" s="289" customFormat="1" spans="1:27">
      <c r="A1261" s="321"/>
      <c r="B1261" s="322">
        <v>46009</v>
      </c>
      <c r="C1261" s="289" t="s">
        <v>1073</v>
      </c>
      <c r="D1261" s="323" t="s">
        <v>2401</v>
      </c>
      <c r="E1261" s="323" t="s">
        <v>2402</v>
      </c>
      <c r="F1261" s="336">
        <v>2821009</v>
      </c>
      <c r="G1261" s="289" t="s">
        <v>160</v>
      </c>
      <c r="H1261" s="335">
        <v>1000</v>
      </c>
      <c r="I1261" s="337"/>
      <c r="J1261" s="337"/>
      <c r="K1261" s="337"/>
      <c r="L1261" s="337"/>
      <c r="M1261" s="337"/>
      <c r="N1261" s="337"/>
      <c r="O1261" s="337"/>
      <c r="P1261" s="337"/>
      <c r="Q1261" s="337"/>
      <c r="R1261" s="337"/>
      <c r="S1261" s="337"/>
      <c r="T1261" s="337"/>
      <c r="U1261" s="337"/>
      <c r="V1261" s="274" t="s">
        <v>2403</v>
      </c>
      <c r="W1261" s="338"/>
      <c r="X1261" s="324"/>
      <c r="Z1261" s="337"/>
      <c r="AA1261" s="337"/>
    </row>
    <row r="1262" s="289" customFormat="1" spans="1:27">
      <c r="A1262" s="321"/>
      <c r="B1262" s="322">
        <v>46009</v>
      </c>
      <c r="C1262" s="289" t="s">
        <v>1073</v>
      </c>
      <c r="D1262" s="323" t="s">
        <v>2404</v>
      </c>
      <c r="E1262" s="323" t="s">
        <v>2405</v>
      </c>
      <c r="F1262" s="336">
        <v>2111238</v>
      </c>
      <c r="G1262" s="289" t="s">
        <v>935</v>
      </c>
      <c r="H1262" s="335">
        <v>450</v>
      </c>
      <c r="I1262" s="337"/>
      <c r="J1262" s="337"/>
      <c r="K1262" s="337"/>
      <c r="L1262" s="337"/>
      <c r="M1262" s="337"/>
      <c r="N1262" s="337"/>
      <c r="O1262" s="337"/>
      <c r="P1262" s="337"/>
      <c r="Q1262" s="337"/>
      <c r="R1262" s="337"/>
      <c r="S1262" s="337"/>
      <c r="T1262" s="337"/>
      <c r="U1262" s="337"/>
      <c r="V1262" s="274" t="s">
        <v>2406</v>
      </c>
      <c r="W1262" s="338"/>
      <c r="X1262" s="324"/>
      <c r="Z1262" s="337"/>
      <c r="AA1262" s="337"/>
    </row>
    <row r="1263" s="289" customFormat="1" spans="1:27">
      <c r="A1263" s="321"/>
      <c r="B1263" s="322">
        <v>46009</v>
      </c>
      <c r="C1263" s="289" t="s">
        <v>1068</v>
      </c>
      <c r="D1263" s="323" t="s">
        <v>2404</v>
      </c>
      <c r="E1263" s="883" t="s">
        <v>2405</v>
      </c>
      <c r="F1263" s="336">
        <v>2111238</v>
      </c>
      <c r="G1263" s="289" t="s">
        <v>935</v>
      </c>
      <c r="H1263" s="335">
        <v>50</v>
      </c>
      <c r="I1263" s="337"/>
      <c r="J1263" s="337"/>
      <c r="K1263" s="337"/>
      <c r="L1263" s="337"/>
      <c r="M1263" s="337"/>
      <c r="N1263" s="337"/>
      <c r="O1263" s="337"/>
      <c r="P1263" s="337"/>
      <c r="Q1263" s="337"/>
      <c r="R1263" s="337"/>
      <c r="S1263" s="337"/>
      <c r="T1263" s="337"/>
      <c r="U1263" s="337"/>
      <c r="V1263" s="274" t="s">
        <v>2407</v>
      </c>
      <c r="W1263" s="338"/>
      <c r="X1263" s="324"/>
      <c r="Z1263" s="337"/>
      <c r="AA1263" s="337"/>
    </row>
    <row r="1264" s="289" customFormat="1" spans="1:27">
      <c r="A1264" s="321"/>
      <c r="B1264" s="322">
        <v>46009</v>
      </c>
      <c r="C1264" s="289" t="s">
        <v>1073</v>
      </c>
      <c r="D1264" s="323" t="s">
        <v>2408</v>
      </c>
      <c r="E1264" s="323" t="s">
        <v>2405</v>
      </c>
      <c r="F1264" s="336">
        <v>2111238</v>
      </c>
      <c r="G1264" s="289" t="s">
        <v>935</v>
      </c>
      <c r="H1264" s="335">
        <v>450</v>
      </c>
      <c r="I1264" s="337"/>
      <c r="J1264" s="337"/>
      <c r="K1264" s="337"/>
      <c r="L1264" s="337"/>
      <c r="M1264" s="337"/>
      <c r="N1264" s="337"/>
      <c r="O1264" s="337"/>
      <c r="P1264" s="337"/>
      <c r="Q1264" s="337"/>
      <c r="R1264" s="337"/>
      <c r="S1264" s="337"/>
      <c r="T1264" s="337"/>
      <c r="U1264" s="337"/>
      <c r="V1264" s="274" t="s">
        <v>2406</v>
      </c>
      <c r="W1264" s="338"/>
      <c r="X1264" s="324"/>
      <c r="Z1264" s="337"/>
      <c r="AA1264" s="337"/>
    </row>
    <row r="1265" s="289" customFormat="1" spans="1:27">
      <c r="A1265" s="321"/>
      <c r="B1265" s="322">
        <v>46009</v>
      </c>
      <c r="C1265" s="289" t="s">
        <v>1068</v>
      </c>
      <c r="D1265" s="323" t="s">
        <v>2408</v>
      </c>
      <c r="E1265" s="883" t="s">
        <v>2405</v>
      </c>
      <c r="F1265" s="336">
        <v>2111238</v>
      </c>
      <c r="G1265" s="289" t="s">
        <v>935</v>
      </c>
      <c r="H1265" s="335">
        <v>50</v>
      </c>
      <c r="I1265" s="337"/>
      <c r="J1265" s="337"/>
      <c r="K1265" s="337"/>
      <c r="L1265" s="337"/>
      <c r="M1265" s="337"/>
      <c r="N1265" s="337"/>
      <c r="O1265" s="337"/>
      <c r="P1265" s="337"/>
      <c r="Q1265" s="337"/>
      <c r="R1265" s="337"/>
      <c r="S1265" s="337"/>
      <c r="T1265" s="337"/>
      <c r="U1265" s="337"/>
      <c r="V1265" s="274" t="s">
        <v>2407</v>
      </c>
      <c r="W1265" s="338"/>
      <c r="X1265" s="324"/>
      <c r="Z1265" s="337"/>
      <c r="AA1265" s="337"/>
    </row>
    <row r="1266" s="289" customFormat="1" spans="1:27">
      <c r="A1266" s="321"/>
      <c r="B1266" s="322">
        <v>46009</v>
      </c>
      <c r="C1266" s="289" t="s">
        <v>1073</v>
      </c>
      <c r="D1266" s="323" t="s">
        <v>2409</v>
      </c>
      <c r="E1266" s="323" t="s">
        <v>2405</v>
      </c>
      <c r="F1266" s="336">
        <v>2210511</v>
      </c>
      <c r="G1266" s="289" t="s">
        <v>965</v>
      </c>
      <c r="H1266" s="335">
        <v>100</v>
      </c>
      <c r="I1266" s="337"/>
      <c r="J1266" s="337"/>
      <c r="K1266" s="337"/>
      <c r="L1266" s="337"/>
      <c r="M1266" s="337"/>
      <c r="N1266" s="337"/>
      <c r="O1266" s="337"/>
      <c r="P1266" s="337"/>
      <c r="Q1266" s="337"/>
      <c r="R1266" s="337"/>
      <c r="S1266" s="337"/>
      <c r="T1266" s="337"/>
      <c r="U1266" s="337"/>
      <c r="V1266" s="274" t="s">
        <v>2410</v>
      </c>
      <c r="W1266" s="338"/>
      <c r="X1266" s="324"/>
      <c r="Z1266" s="337"/>
      <c r="AA1266" s="337"/>
    </row>
    <row r="1267" s="289" customFormat="1" spans="1:27">
      <c r="A1267" s="321"/>
      <c r="B1267" s="322">
        <v>46009</v>
      </c>
      <c r="C1267" s="289" t="s">
        <v>1073</v>
      </c>
      <c r="D1267" s="323" t="s">
        <v>2411</v>
      </c>
      <c r="E1267" s="323" t="s">
        <v>2412</v>
      </c>
      <c r="F1267" s="336">
        <v>2210806</v>
      </c>
      <c r="G1267" s="289" t="s">
        <v>982</v>
      </c>
      <c r="H1267" s="335">
        <v>9903.25</v>
      </c>
      <c r="I1267" s="337"/>
      <c r="J1267" s="337"/>
      <c r="K1267" s="337"/>
      <c r="L1267" s="337"/>
      <c r="M1267" s="337"/>
      <c r="N1267" s="337"/>
      <c r="O1267" s="337"/>
      <c r="P1267" s="337"/>
      <c r="Q1267" s="337"/>
      <c r="R1267" s="337"/>
      <c r="S1267" s="337"/>
      <c r="T1267" s="337"/>
      <c r="U1267" s="337"/>
      <c r="V1267" s="274" t="s">
        <v>2413</v>
      </c>
      <c r="W1267" s="338"/>
      <c r="X1267" s="324"/>
      <c r="Z1267" s="337"/>
      <c r="AA1267" s="337"/>
    </row>
    <row r="1268" s="289" customFormat="1" spans="1:27">
      <c r="A1268" s="321"/>
      <c r="B1268" s="322">
        <v>46009</v>
      </c>
      <c r="C1268" s="289" t="s">
        <v>1073</v>
      </c>
      <c r="D1268" s="323" t="s">
        <v>2414</v>
      </c>
      <c r="E1268" s="323" t="s">
        <v>2415</v>
      </c>
      <c r="F1268" s="336">
        <v>2210806</v>
      </c>
      <c r="G1268" s="289" t="s">
        <v>982</v>
      </c>
      <c r="H1268" s="335">
        <v>11701.8</v>
      </c>
      <c r="I1268" s="337"/>
      <c r="J1268" s="337"/>
      <c r="K1268" s="337"/>
      <c r="L1268" s="337"/>
      <c r="M1268" s="337"/>
      <c r="N1268" s="337"/>
      <c r="O1268" s="337"/>
      <c r="P1268" s="337"/>
      <c r="Q1268" s="337"/>
      <c r="R1268" s="337"/>
      <c r="S1268" s="337"/>
      <c r="T1268" s="337"/>
      <c r="U1268" s="337"/>
      <c r="V1268" s="274" t="s">
        <v>2416</v>
      </c>
      <c r="W1268" s="338"/>
      <c r="X1268" s="324"/>
      <c r="Z1268" s="337"/>
      <c r="AA1268" s="337"/>
    </row>
    <row r="1269" s="289" customFormat="1" spans="1:27">
      <c r="A1269" s="321"/>
      <c r="B1269" s="322">
        <v>46009</v>
      </c>
      <c r="C1269" s="289" t="s">
        <v>1068</v>
      </c>
      <c r="D1269" s="323" t="s">
        <v>2414</v>
      </c>
      <c r="E1269" s="883" t="s">
        <v>2415</v>
      </c>
      <c r="F1269" s="336">
        <v>2210806</v>
      </c>
      <c r="G1269" s="289" t="s">
        <v>982</v>
      </c>
      <c r="H1269" s="335">
        <v>1300.2</v>
      </c>
      <c r="I1269" s="337"/>
      <c r="J1269" s="337"/>
      <c r="K1269" s="337"/>
      <c r="L1269" s="337"/>
      <c r="M1269" s="337"/>
      <c r="N1269" s="337"/>
      <c r="O1269" s="337"/>
      <c r="P1269" s="337"/>
      <c r="Q1269" s="337"/>
      <c r="R1269" s="337"/>
      <c r="S1269" s="337"/>
      <c r="T1269" s="337"/>
      <c r="U1269" s="337"/>
      <c r="V1269" s="274" t="s">
        <v>2417</v>
      </c>
      <c r="W1269" s="338"/>
      <c r="X1269" s="324"/>
      <c r="Z1269" s="337"/>
      <c r="AA1269" s="337"/>
    </row>
    <row r="1270" s="289" customFormat="1" spans="1:27">
      <c r="A1270" s="321"/>
      <c r="B1270" s="322">
        <v>46009</v>
      </c>
      <c r="C1270" s="289" t="s">
        <v>1073</v>
      </c>
      <c r="D1270" s="323" t="s">
        <v>2418</v>
      </c>
      <c r="E1270" s="323" t="s">
        <v>2419</v>
      </c>
      <c r="F1270" s="336">
        <v>2210709</v>
      </c>
      <c r="G1270" s="289" t="s">
        <v>1099</v>
      </c>
      <c r="H1270" s="335">
        <v>15779.9</v>
      </c>
      <c r="I1270" s="337"/>
      <c r="J1270" s="337"/>
      <c r="K1270" s="337"/>
      <c r="L1270" s="337"/>
      <c r="M1270" s="337"/>
      <c r="N1270" s="337"/>
      <c r="O1270" s="337"/>
      <c r="P1270" s="337"/>
      <c r="Q1270" s="337"/>
      <c r="R1270" s="337"/>
      <c r="S1270" s="337"/>
      <c r="T1270" s="337"/>
      <c r="U1270" s="337"/>
      <c r="V1270" s="274" t="s">
        <v>2420</v>
      </c>
      <c r="W1270" s="338"/>
      <c r="X1270" s="324"/>
      <c r="Z1270" s="337"/>
      <c r="AA1270" s="337"/>
    </row>
    <row r="1271" s="289" customFormat="1" spans="1:27">
      <c r="A1271" s="321"/>
      <c r="B1271" s="322">
        <v>46009</v>
      </c>
      <c r="C1271" s="289" t="s">
        <v>1073</v>
      </c>
      <c r="D1271" s="323" t="s">
        <v>2421</v>
      </c>
      <c r="E1271" s="323" t="s">
        <v>2422</v>
      </c>
      <c r="F1271" s="336">
        <v>2210709</v>
      </c>
      <c r="G1271" s="289" t="s">
        <v>1099</v>
      </c>
      <c r="H1271" s="335">
        <v>10580</v>
      </c>
      <c r="I1271" s="337"/>
      <c r="J1271" s="337"/>
      <c r="K1271" s="337"/>
      <c r="L1271" s="337"/>
      <c r="M1271" s="337"/>
      <c r="N1271" s="337"/>
      <c r="O1271" s="337"/>
      <c r="P1271" s="337"/>
      <c r="Q1271" s="337"/>
      <c r="R1271" s="337"/>
      <c r="S1271" s="337"/>
      <c r="T1271" s="337"/>
      <c r="U1271" s="337"/>
      <c r="V1271" s="274" t="s">
        <v>2423</v>
      </c>
      <c r="W1271" s="338"/>
      <c r="X1271" s="324"/>
      <c r="Z1271" s="337"/>
      <c r="AA1271" s="337"/>
    </row>
    <row r="1272" s="289" customFormat="1" spans="1:27">
      <c r="A1272" s="321"/>
      <c r="B1272" s="322">
        <v>46009</v>
      </c>
      <c r="C1272" s="289" t="s">
        <v>2424</v>
      </c>
      <c r="D1272" s="323" t="s">
        <v>2425</v>
      </c>
      <c r="E1272" s="323" t="s">
        <v>2426</v>
      </c>
      <c r="F1272" s="336">
        <v>2210902</v>
      </c>
      <c r="G1272" s="289" t="s">
        <v>985</v>
      </c>
      <c r="H1272" s="335">
        <v>7550</v>
      </c>
      <c r="I1272" s="337"/>
      <c r="J1272" s="337"/>
      <c r="K1272" s="337"/>
      <c r="L1272" s="337"/>
      <c r="M1272" s="337"/>
      <c r="N1272" s="337"/>
      <c r="O1272" s="337"/>
      <c r="P1272" s="337"/>
      <c r="Q1272" s="337"/>
      <c r="R1272" s="337"/>
      <c r="S1272" s="337"/>
      <c r="T1272" s="337"/>
      <c r="U1272" s="337"/>
      <c r="V1272" s="274" t="s">
        <v>2427</v>
      </c>
      <c r="W1272" s="338"/>
      <c r="X1272" s="324"/>
      <c r="Z1272" s="337"/>
      <c r="AA1272" s="337"/>
    </row>
    <row r="1273" s="290" customFormat="1" spans="1:27">
      <c r="A1273" s="326"/>
      <c r="B1273" s="327">
        <v>46009</v>
      </c>
      <c r="C1273" s="290" t="s">
        <v>1122</v>
      </c>
      <c r="D1273" s="328" t="s">
        <v>2428</v>
      </c>
      <c r="E1273" s="328" t="s">
        <v>2429</v>
      </c>
      <c r="F1273" s="340">
        <v>2111102</v>
      </c>
      <c r="G1273" s="290" t="s">
        <v>932</v>
      </c>
      <c r="H1273" s="334">
        <v>55333.16</v>
      </c>
      <c r="I1273" s="332"/>
      <c r="J1273" s="332"/>
      <c r="K1273" s="332"/>
      <c r="L1273" s="332"/>
      <c r="M1273" s="332"/>
      <c r="N1273" s="332"/>
      <c r="O1273" s="332"/>
      <c r="P1273" s="332"/>
      <c r="Q1273" s="332"/>
      <c r="R1273" s="332"/>
      <c r="S1273" s="332"/>
      <c r="T1273" s="332"/>
      <c r="U1273" s="332"/>
      <c r="V1273" s="274" t="s">
        <v>2430</v>
      </c>
      <c r="W1273" s="339"/>
      <c r="X1273" s="329"/>
      <c r="Z1273" s="332"/>
      <c r="AA1273" s="332"/>
    </row>
    <row r="1274" s="290" customFormat="1" spans="1:27">
      <c r="A1274" s="326"/>
      <c r="B1274" s="327">
        <v>46009</v>
      </c>
      <c r="C1274" s="290" t="s">
        <v>1704</v>
      </c>
      <c r="D1274" s="328" t="s">
        <v>2428</v>
      </c>
      <c r="E1274" s="328" t="s">
        <v>2431</v>
      </c>
      <c r="F1274" s="340">
        <v>2121001</v>
      </c>
      <c r="G1274" s="290" t="s">
        <v>938</v>
      </c>
      <c r="H1274" s="334">
        <v>6216.75</v>
      </c>
      <c r="I1274" s="332"/>
      <c r="J1274" s="332"/>
      <c r="K1274" s="332"/>
      <c r="L1274" s="332"/>
      <c r="M1274" s="332"/>
      <c r="N1274" s="332"/>
      <c r="O1274" s="332"/>
      <c r="P1274" s="332"/>
      <c r="Q1274" s="332"/>
      <c r="R1274" s="332"/>
      <c r="S1274" s="332"/>
      <c r="T1274" s="332"/>
      <c r="U1274" s="332"/>
      <c r="V1274" s="274" t="s">
        <v>2432</v>
      </c>
      <c r="W1274" s="339"/>
      <c r="X1274" s="329"/>
      <c r="Z1274" s="332"/>
      <c r="AA1274" s="332"/>
    </row>
    <row r="1275" s="289" customFormat="1" spans="1:27">
      <c r="A1275" s="321"/>
      <c r="B1275" s="322">
        <v>46009</v>
      </c>
      <c r="C1275" s="289" t="s">
        <v>1993</v>
      </c>
      <c r="D1275" s="323" t="s">
        <v>2428</v>
      </c>
      <c r="E1275" s="323" t="s">
        <v>2433</v>
      </c>
      <c r="F1275" s="336">
        <v>2121001</v>
      </c>
      <c r="G1275" s="289" t="s">
        <v>938</v>
      </c>
      <c r="H1275" s="335">
        <v>1852.5</v>
      </c>
      <c r="I1275" s="337"/>
      <c r="J1275" s="337"/>
      <c r="K1275" s="337"/>
      <c r="L1275" s="337"/>
      <c r="M1275" s="337"/>
      <c r="N1275" s="337"/>
      <c r="O1275" s="337"/>
      <c r="P1275" s="337"/>
      <c r="Q1275" s="337"/>
      <c r="R1275" s="337"/>
      <c r="S1275" s="337"/>
      <c r="T1275" s="337"/>
      <c r="U1275" s="337"/>
      <c r="V1275" s="274" t="s">
        <v>2434</v>
      </c>
      <c r="W1275" s="338"/>
      <c r="X1275" s="324"/>
      <c r="Z1275" s="337"/>
      <c r="AA1275" s="337"/>
    </row>
    <row r="1276" s="289" customFormat="1" spans="1:27">
      <c r="A1276" s="321"/>
      <c r="B1276" s="322">
        <v>46009</v>
      </c>
      <c r="C1276" s="289" t="s">
        <v>1068</v>
      </c>
      <c r="D1276" s="323" t="s">
        <v>2428</v>
      </c>
      <c r="E1276" s="323" t="s">
        <v>2435</v>
      </c>
      <c r="F1276" s="336">
        <v>2111102</v>
      </c>
      <c r="G1276" s="289" t="s">
        <v>932</v>
      </c>
      <c r="H1276" s="335" t="s">
        <v>2436</v>
      </c>
      <c r="I1276" s="337"/>
      <c r="J1276" s="337"/>
      <c r="K1276" s="337"/>
      <c r="L1276" s="337"/>
      <c r="M1276" s="337"/>
      <c r="N1276" s="337"/>
      <c r="O1276" s="337"/>
      <c r="P1276" s="337"/>
      <c r="Q1276" s="337"/>
      <c r="R1276" s="337"/>
      <c r="S1276" s="337"/>
      <c r="T1276" s="337"/>
      <c r="U1276" s="337"/>
      <c r="V1276" s="274" t="s">
        <v>2436</v>
      </c>
      <c r="W1276" s="338"/>
      <c r="X1276" s="324"/>
      <c r="Z1276" s="337"/>
      <c r="AA1276" s="337"/>
    </row>
    <row r="1277" s="289" customFormat="1" spans="1:27">
      <c r="A1277" s="321"/>
      <c r="B1277" s="322">
        <v>46009</v>
      </c>
      <c r="C1277" s="289" t="s">
        <v>1068</v>
      </c>
      <c r="D1277" s="323" t="s">
        <v>2437</v>
      </c>
      <c r="E1277" s="323" t="s">
        <v>2438</v>
      </c>
      <c r="F1277" s="336">
        <v>2210709</v>
      </c>
      <c r="G1277" s="289" t="s">
        <v>1099</v>
      </c>
      <c r="H1277" s="335" t="s">
        <v>2439</v>
      </c>
      <c r="I1277" s="337"/>
      <c r="J1277" s="337"/>
      <c r="K1277" s="337"/>
      <c r="L1277" s="337"/>
      <c r="M1277" s="337"/>
      <c r="N1277" s="337"/>
      <c r="O1277" s="337"/>
      <c r="P1277" s="337"/>
      <c r="Q1277" s="337"/>
      <c r="R1277" s="337"/>
      <c r="S1277" s="337"/>
      <c r="T1277" s="337"/>
      <c r="U1277" s="337"/>
      <c r="V1277" s="274" t="s">
        <v>2439</v>
      </c>
      <c r="W1277" s="338"/>
      <c r="X1277" s="324"/>
      <c r="Z1277" s="337"/>
      <c r="AA1277" s="337"/>
    </row>
    <row r="1278" s="289" customFormat="1" spans="1:27">
      <c r="A1278" s="321"/>
      <c r="B1278" s="322">
        <v>46009</v>
      </c>
      <c r="C1278" s="289" t="s">
        <v>1073</v>
      </c>
      <c r="D1278" s="323" t="s">
        <v>2440</v>
      </c>
      <c r="E1278" s="323" t="s">
        <v>2441</v>
      </c>
      <c r="F1278" s="336">
        <v>2210511</v>
      </c>
      <c r="G1278" s="289" t="s">
        <v>965</v>
      </c>
      <c r="H1278" s="335" t="s">
        <v>2346</v>
      </c>
      <c r="I1278" s="337"/>
      <c r="J1278" s="337"/>
      <c r="K1278" s="337"/>
      <c r="L1278" s="337"/>
      <c r="M1278" s="337"/>
      <c r="N1278" s="337"/>
      <c r="O1278" s="337"/>
      <c r="P1278" s="337"/>
      <c r="Q1278" s="337"/>
      <c r="R1278" s="337"/>
      <c r="S1278" s="337"/>
      <c r="T1278" s="337"/>
      <c r="U1278" s="337"/>
      <c r="V1278" s="274" t="s">
        <v>2346</v>
      </c>
      <c r="W1278" s="338"/>
      <c r="X1278" s="324"/>
      <c r="Z1278" s="337"/>
      <c r="AA1278" s="337"/>
    </row>
    <row r="1279" s="271" customFormat="1" spans="1:27">
      <c r="A1279" s="341"/>
      <c r="B1279" s="342">
        <v>46009</v>
      </c>
      <c r="C1279" s="271" t="s">
        <v>1073</v>
      </c>
      <c r="D1279" s="343" t="s">
        <v>2442</v>
      </c>
      <c r="E1279" s="343" t="s">
        <v>2441</v>
      </c>
      <c r="F1279" s="344">
        <v>2821009</v>
      </c>
      <c r="G1279" s="271" t="s">
        <v>160</v>
      </c>
      <c r="H1279" s="345">
        <v>1600</v>
      </c>
      <c r="I1279" s="274"/>
      <c r="J1279" s="274"/>
      <c r="K1279" s="274"/>
      <c r="L1279" s="274"/>
      <c r="M1279" s="274"/>
      <c r="N1279" s="274"/>
      <c r="O1279" s="274"/>
      <c r="P1279" s="274"/>
      <c r="Q1279" s="274"/>
      <c r="R1279" s="274"/>
      <c r="S1279" s="274"/>
      <c r="T1279" s="274"/>
      <c r="U1279" s="274"/>
      <c r="V1279" s="274" t="s">
        <v>2443</v>
      </c>
      <c r="W1279" s="346"/>
      <c r="X1279" s="310"/>
      <c r="Z1279" s="274"/>
      <c r="AA1279" s="274"/>
    </row>
    <row r="1280" s="289" customFormat="1" spans="1:27">
      <c r="A1280" s="321"/>
      <c r="B1280" s="322">
        <v>46009</v>
      </c>
      <c r="C1280" s="289" t="s">
        <v>1073</v>
      </c>
      <c r="D1280" s="323" t="s">
        <v>2444</v>
      </c>
      <c r="E1280" s="323" t="s">
        <v>2441</v>
      </c>
      <c r="F1280" s="336">
        <v>2210511</v>
      </c>
      <c r="G1280" s="289" t="s">
        <v>965</v>
      </c>
      <c r="H1280" s="335">
        <v>1500</v>
      </c>
      <c r="I1280" s="337"/>
      <c r="J1280" s="337"/>
      <c r="K1280" s="337"/>
      <c r="L1280" s="337"/>
      <c r="M1280" s="337"/>
      <c r="N1280" s="337"/>
      <c r="O1280" s="337"/>
      <c r="P1280" s="337"/>
      <c r="Q1280" s="337"/>
      <c r="R1280" s="337"/>
      <c r="S1280" s="337"/>
      <c r="T1280" s="337"/>
      <c r="U1280" s="337"/>
      <c r="V1280" s="274" t="s">
        <v>2445</v>
      </c>
      <c r="W1280" s="338"/>
      <c r="X1280" s="324"/>
      <c r="Z1280" s="337"/>
      <c r="AA1280" s="337"/>
    </row>
    <row r="1281" s="289" customFormat="1" spans="1:27">
      <c r="A1281" s="321"/>
      <c r="B1281" s="322">
        <v>46009</v>
      </c>
      <c r="C1281" s="289" t="s">
        <v>1073</v>
      </c>
      <c r="D1281" s="323" t="s">
        <v>2446</v>
      </c>
      <c r="E1281" s="323" t="s">
        <v>2441</v>
      </c>
      <c r="F1281" s="336">
        <v>2210505</v>
      </c>
      <c r="G1281" s="289" t="s">
        <v>142</v>
      </c>
      <c r="H1281" s="335" t="s">
        <v>1770</v>
      </c>
      <c r="I1281" s="337"/>
      <c r="J1281" s="337"/>
      <c r="K1281" s="337"/>
      <c r="L1281" s="337"/>
      <c r="M1281" s="337"/>
      <c r="N1281" s="337"/>
      <c r="O1281" s="337"/>
      <c r="P1281" s="337"/>
      <c r="Q1281" s="337"/>
      <c r="R1281" s="337"/>
      <c r="S1281" s="337"/>
      <c r="T1281" s="337"/>
      <c r="U1281" s="337"/>
      <c r="V1281" s="274" t="s">
        <v>1770</v>
      </c>
      <c r="W1281" s="338"/>
      <c r="X1281" s="324"/>
      <c r="Z1281" s="337"/>
      <c r="AA1281" s="337"/>
    </row>
    <row r="1282" s="289" customFormat="1" spans="1:27">
      <c r="A1282" s="321"/>
      <c r="B1282" s="322">
        <v>46009</v>
      </c>
      <c r="C1282" s="289" t="s">
        <v>1073</v>
      </c>
      <c r="D1282" s="323" t="s">
        <v>2447</v>
      </c>
      <c r="E1282" s="323" t="s">
        <v>2441</v>
      </c>
      <c r="F1282" s="336">
        <v>2210709</v>
      </c>
      <c r="G1282" s="289" t="s">
        <v>1099</v>
      </c>
      <c r="H1282" s="335">
        <v>7496</v>
      </c>
      <c r="I1282" s="337"/>
      <c r="J1282" s="337"/>
      <c r="K1282" s="337"/>
      <c r="L1282" s="337"/>
      <c r="M1282" s="337"/>
      <c r="N1282" s="337"/>
      <c r="O1282" s="337"/>
      <c r="P1282" s="337"/>
      <c r="Q1282" s="337"/>
      <c r="R1282" s="337"/>
      <c r="S1282" s="337"/>
      <c r="T1282" s="337"/>
      <c r="U1282" s="337"/>
      <c r="V1282" s="274" t="s">
        <v>2448</v>
      </c>
      <c r="W1282" s="338"/>
      <c r="X1282" s="324"/>
      <c r="Z1282" s="337"/>
      <c r="AA1282" s="337"/>
    </row>
    <row r="1283" s="289" customFormat="1" spans="1:27">
      <c r="A1283" s="321"/>
      <c r="B1283" s="322">
        <v>46015</v>
      </c>
      <c r="C1283" s="289" t="s">
        <v>1073</v>
      </c>
      <c r="D1283" s="323" t="s">
        <v>2449</v>
      </c>
      <c r="E1283" s="323" t="s">
        <v>2330</v>
      </c>
      <c r="F1283" s="336">
        <v>2210511</v>
      </c>
      <c r="G1283" s="289" t="s">
        <v>965</v>
      </c>
      <c r="H1283" s="335" t="s">
        <v>2450</v>
      </c>
      <c r="I1283" s="337"/>
      <c r="J1283" s="337"/>
      <c r="K1283" s="337"/>
      <c r="L1283" s="337"/>
      <c r="M1283" s="337"/>
      <c r="N1283" s="337"/>
      <c r="O1283" s="337"/>
      <c r="P1283" s="337"/>
      <c r="Q1283" s="337"/>
      <c r="R1283" s="337"/>
      <c r="S1283" s="337"/>
      <c r="T1283" s="337"/>
      <c r="U1283" s="337"/>
      <c r="V1283" s="274" t="s">
        <v>2450</v>
      </c>
      <c r="W1283" s="338"/>
      <c r="X1283" s="324"/>
      <c r="Z1283" s="337"/>
      <c r="AA1283" s="337"/>
    </row>
    <row r="1284" s="289" customFormat="1" spans="1:27">
      <c r="A1284" s="321"/>
      <c r="B1284" s="322">
        <v>46009</v>
      </c>
      <c r="C1284" s="289" t="s">
        <v>1073</v>
      </c>
      <c r="D1284" s="323" t="s">
        <v>2437</v>
      </c>
      <c r="E1284" s="323" t="s">
        <v>2451</v>
      </c>
      <c r="F1284" s="336">
        <v>2210709</v>
      </c>
      <c r="G1284" s="289" t="s">
        <v>1099</v>
      </c>
      <c r="H1284" s="335" t="s">
        <v>2452</v>
      </c>
      <c r="I1284" s="337"/>
      <c r="J1284" s="337"/>
      <c r="K1284" s="337"/>
      <c r="L1284" s="337"/>
      <c r="M1284" s="337"/>
      <c r="N1284" s="337"/>
      <c r="O1284" s="337"/>
      <c r="P1284" s="337"/>
      <c r="Q1284" s="337"/>
      <c r="R1284" s="337"/>
      <c r="S1284" s="337"/>
      <c r="T1284" s="337"/>
      <c r="U1284" s="337"/>
      <c r="V1284" s="274" t="s">
        <v>2452</v>
      </c>
      <c r="W1284" s="338"/>
      <c r="X1284" s="324"/>
      <c r="Z1284" s="337"/>
      <c r="AA1284" s="337"/>
    </row>
    <row r="1285" s="289" customFormat="1" spans="1:27">
      <c r="A1285" s="321"/>
      <c r="B1285" s="322">
        <v>46009</v>
      </c>
      <c r="C1285" s="289" t="s">
        <v>1068</v>
      </c>
      <c r="D1285" s="323" t="s">
        <v>2453</v>
      </c>
      <c r="E1285" s="323" t="s">
        <v>2454</v>
      </c>
      <c r="F1285" s="336">
        <v>2210801</v>
      </c>
      <c r="G1285" s="289" t="s">
        <v>981</v>
      </c>
      <c r="H1285" s="335" t="s">
        <v>2455</v>
      </c>
      <c r="I1285" s="337"/>
      <c r="J1285" s="337"/>
      <c r="K1285" s="337"/>
      <c r="L1285" s="337"/>
      <c r="M1285" s="337"/>
      <c r="N1285" s="337"/>
      <c r="O1285" s="337"/>
      <c r="P1285" s="337"/>
      <c r="Q1285" s="337"/>
      <c r="R1285" s="337"/>
      <c r="S1285" s="337"/>
      <c r="T1285" s="337"/>
      <c r="U1285" s="337"/>
      <c r="V1285" s="274" t="s">
        <v>2455</v>
      </c>
      <c r="W1285" s="338"/>
      <c r="X1285" s="324"/>
      <c r="Z1285" s="337"/>
      <c r="AA1285" s="337"/>
    </row>
    <row r="1286" s="289" customFormat="1" spans="1:27">
      <c r="A1286" s="321"/>
      <c r="B1286" s="322">
        <v>46008</v>
      </c>
      <c r="C1286" s="289" t="s">
        <v>1073</v>
      </c>
      <c r="D1286" s="323" t="s">
        <v>2456</v>
      </c>
      <c r="E1286" s="323" t="s">
        <v>2457</v>
      </c>
      <c r="F1286" s="336">
        <v>2210502</v>
      </c>
      <c r="G1286" s="289" t="s">
        <v>963</v>
      </c>
      <c r="H1286" s="335">
        <v>1400</v>
      </c>
      <c r="I1286" s="337"/>
      <c r="J1286" s="337"/>
      <c r="K1286" s="337"/>
      <c r="L1286" s="337"/>
      <c r="M1286" s="337"/>
      <c r="N1286" s="337"/>
      <c r="O1286" s="337"/>
      <c r="P1286" s="337"/>
      <c r="Q1286" s="337"/>
      <c r="R1286" s="337"/>
      <c r="S1286" s="337"/>
      <c r="T1286" s="337"/>
      <c r="U1286" s="337"/>
      <c r="V1286" s="274" t="s">
        <v>2458</v>
      </c>
      <c r="W1286" s="338"/>
      <c r="X1286" s="324"/>
      <c r="Z1286" s="337"/>
      <c r="AA1286" s="337"/>
    </row>
    <row r="1287" s="289" customFormat="1" spans="1:27">
      <c r="A1287" s="321"/>
      <c r="B1287" s="322">
        <v>46008</v>
      </c>
      <c r="C1287" s="289" t="s">
        <v>1073</v>
      </c>
      <c r="D1287" s="323" t="s">
        <v>2459</v>
      </c>
      <c r="E1287" s="323" t="s">
        <v>2460</v>
      </c>
      <c r="F1287" s="336">
        <v>2210505</v>
      </c>
      <c r="G1287" s="289" t="s">
        <v>142</v>
      </c>
      <c r="H1287" s="335" t="s">
        <v>2461</v>
      </c>
      <c r="I1287" s="337"/>
      <c r="J1287" s="337"/>
      <c r="K1287" s="337"/>
      <c r="L1287" s="337"/>
      <c r="M1287" s="337"/>
      <c r="N1287" s="337"/>
      <c r="O1287" s="337"/>
      <c r="P1287" s="337"/>
      <c r="Q1287" s="337"/>
      <c r="R1287" s="337"/>
      <c r="S1287" s="337"/>
      <c r="T1287" s="337"/>
      <c r="U1287" s="337"/>
      <c r="V1287" s="274" t="s">
        <v>2461</v>
      </c>
      <c r="W1287" s="338"/>
      <c r="X1287" s="324"/>
      <c r="Z1287" s="337"/>
      <c r="AA1287" s="337"/>
    </row>
    <row r="1288" s="289" customFormat="1" spans="1:27">
      <c r="A1288" s="321"/>
      <c r="B1288" s="322">
        <v>46007</v>
      </c>
      <c r="C1288" s="289" t="s">
        <v>1073</v>
      </c>
      <c r="D1288" s="323" t="s">
        <v>2462</v>
      </c>
      <c r="E1288" s="323" t="s">
        <v>2463</v>
      </c>
      <c r="F1288" s="336">
        <v>2210203</v>
      </c>
      <c r="G1288" s="289" t="s">
        <v>953</v>
      </c>
      <c r="H1288" s="335" t="s">
        <v>2403</v>
      </c>
      <c r="I1288" s="337"/>
      <c r="J1288" s="337"/>
      <c r="K1288" s="337"/>
      <c r="L1288" s="337"/>
      <c r="M1288" s="337"/>
      <c r="N1288" s="337"/>
      <c r="O1288" s="337"/>
      <c r="P1288" s="337"/>
      <c r="Q1288" s="337"/>
      <c r="R1288" s="337"/>
      <c r="S1288" s="337"/>
      <c r="T1288" s="337"/>
      <c r="U1288" s="337"/>
      <c r="V1288" s="274" t="s">
        <v>2403</v>
      </c>
      <c r="W1288" s="338"/>
      <c r="X1288" s="324"/>
      <c r="Z1288" s="337"/>
      <c r="AA1288" s="337"/>
    </row>
    <row r="1289" s="289" customFormat="1" spans="1:27">
      <c r="A1289" s="321"/>
      <c r="B1289" s="322">
        <v>46007</v>
      </c>
      <c r="C1289" s="289" t="s">
        <v>1073</v>
      </c>
      <c r="D1289" s="323" t="s">
        <v>2464</v>
      </c>
      <c r="E1289" s="323" t="s">
        <v>2465</v>
      </c>
      <c r="F1289" s="336">
        <v>2210201</v>
      </c>
      <c r="G1289" s="289" t="s">
        <v>952</v>
      </c>
      <c r="H1289" s="335">
        <v>16050</v>
      </c>
      <c r="I1289" s="337"/>
      <c r="J1289" s="337"/>
      <c r="K1289" s="337"/>
      <c r="L1289" s="337"/>
      <c r="M1289" s="337"/>
      <c r="N1289" s="337"/>
      <c r="O1289" s="337"/>
      <c r="P1289" s="337"/>
      <c r="Q1289" s="337"/>
      <c r="R1289" s="337"/>
      <c r="S1289" s="337"/>
      <c r="T1289" s="337"/>
      <c r="U1289" s="337"/>
      <c r="V1289" s="274" t="s">
        <v>2466</v>
      </c>
      <c r="W1289" s="338"/>
      <c r="X1289" s="324"/>
      <c r="Z1289" s="337"/>
      <c r="AA1289" s="337"/>
    </row>
    <row r="1290" s="289" customFormat="1" spans="1:27">
      <c r="A1290" s="321"/>
      <c r="B1290" s="322">
        <v>46007</v>
      </c>
      <c r="C1290" s="289" t="s">
        <v>2467</v>
      </c>
      <c r="D1290" s="323" t="s">
        <v>2468</v>
      </c>
      <c r="E1290" s="323" t="s">
        <v>2469</v>
      </c>
      <c r="F1290" s="336">
        <v>2210801</v>
      </c>
      <c r="G1290" s="289" t="s">
        <v>981</v>
      </c>
      <c r="H1290" s="335" t="s">
        <v>2470</v>
      </c>
      <c r="I1290" s="337"/>
      <c r="J1290" s="337"/>
      <c r="K1290" s="337"/>
      <c r="L1290" s="337"/>
      <c r="M1290" s="337"/>
      <c r="N1290" s="337"/>
      <c r="O1290" s="337"/>
      <c r="P1290" s="337"/>
      <c r="Q1290" s="337"/>
      <c r="R1290" s="337"/>
      <c r="S1290" s="337"/>
      <c r="T1290" s="337"/>
      <c r="U1290" s="337"/>
      <c r="V1290" s="274" t="s">
        <v>2470</v>
      </c>
      <c r="W1290" s="338"/>
      <c r="X1290" s="324"/>
      <c r="Z1290" s="337"/>
      <c r="AA1290" s="337"/>
    </row>
    <row r="1291" s="289" customFormat="1" spans="1:27">
      <c r="A1291" s="321"/>
      <c r="B1291" s="322">
        <v>46007</v>
      </c>
      <c r="C1291" s="289" t="s">
        <v>1068</v>
      </c>
      <c r="D1291" s="323" t="s">
        <v>2468</v>
      </c>
      <c r="E1291" s="323" t="s">
        <v>2471</v>
      </c>
      <c r="F1291" s="336">
        <v>2210801</v>
      </c>
      <c r="G1291" s="289" t="s">
        <v>981</v>
      </c>
      <c r="H1291" s="335" t="s">
        <v>2472</v>
      </c>
      <c r="I1291" s="337"/>
      <c r="J1291" s="337"/>
      <c r="K1291" s="337"/>
      <c r="L1291" s="337"/>
      <c r="M1291" s="337"/>
      <c r="N1291" s="337"/>
      <c r="O1291" s="337"/>
      <c r="P1291" s="337"/>
      <c r="Q1291" s="337"/>
      <c r="R1291" s="337"/>
      <c r="S1291" s="337"/>
      <c r="T1291" s="337"/>
      <c r="U1291" s="337"/>
      <c r="V1291" s="274" t="s">
        <v>2472</v>
      </c>
      <c r="W1291" s="338"/>
      <c r="X1291" s="324"/>
      <c r="Z1291" s="337"/>
      <c r="AA1291" s="337"/>
    </row>
    <row r="1292" s="289" customFormat="1" spans="1:27">
      <c r="A1292" s="321"/>
      <c r="B1292" s="322">
        <v>46007</v>
      </c>
      <c r="C1292" s="289" t="s">
        <v>1073</v>
      </c>
      <c r="D1292" s="323" t="s">
        <v>2473</v>
      </c>
      <c r="E1292" s="323" t="s">
        <v>2474</v>
      </c>
      <c r="F1292" s="336">
        <v>2210709</v>
      </c>
      <c r="G1292" s="289" t="s">
        <v>1099</v>
      </c>
      <c r="H1292" s="335" t="s">
        <v>2475</v>
      </c>
      <c r="I1292" s="337"/>
      <c r="J1292" s="337"/>
      <c r="K1292" s="337"/>
      <c r="L1292" s="337"/>
      <c r="M1292" s="337"/>
      <c r="N1292" s="337"/>
      <c r="O1292" s="337"/>
      <c r="P1292" s="337"/>
      <c r="Q1292" s="337"/>
      <c r="R1292" s="337"/>
      <c r="S1292" s="337"/>
      <c r="T1292" s="337"/>
      <c r="U1292" s="337"/>
      <c r="V1292" s="274" t="s">
        <v>2475</v>
      </c>
      <c r="W1292" s="338"/>
      <c r="X1292" s="324"/>
      <c r="Z1292" s="337"/>
      <c r="AA1292" s="337"/>
    </row>
    <row r="1293" s="289" customFormat="1" spans="1:27">
      <c r="A1293" s="321"/>
      <c r="B1293" s="322">
        <v>46007</v>
      </c>
      <c r="C1293" s="289" t="s">
        <v>1068</v>
      </c>
      <c r="D1293" s="323" t="s">
        <v>2473</v>
      </c>
      <c r="E1293" s="323" t="s">
        <v>2476</v>
      </c>
      <c r="F1293" s="336">
        <v>2210709</v>
      </c>
      <c r="G1293" s="289" t="s">
        <v>1099</v>
      </c>
      <c r="H1293" s="335" t="s">
        <v>2477</v>
      </c>
      <c r="I1293" s="337"/>
      <c r="J1293" s="337"/>
      <c r="K1293" s="337"/>
      <c r="L1293" s="337"/>
      <c r="M1293" s="337"/>
      <c r="N1293" s="337"/>
      <c r="O1293" s="337"/>
      <c r="P1293" s="337"/>
      <c r="Q1293" s="337"/>
      <c r="R1293" s="337"/>
      <c r="S1293" s="337"/>
      <c r="T1293" s="337"/>
      <c r="U1293" s="337"/>
      <c r="V1293" s="274" t="s">
        <v>2477</v>
      </c>
      <c r="W1293" s="338"/>
      <c r="X1293" s="324"/>
      <c r="Z1293" s="337"/>
      <c r="AA1293" s="337"/>
    </row>
    <row r="1294" s="289" customFormat="1" spans="1:27">
      <c r="A1294" s="321"/>
      <c r="B1294" s="322">
        <v>46007</v>
      </c>
      <c r="C1294" s="289" t="s">
        <v>1617</v>
      </c>
      <c r="D1294" s="323" t="s">
        <v>2478</v>
      </c>
      <c r="E1294" s="323">
        <v>13712</v>
      </c>
      <c r="F1294" s="336">
        <v>2210801</v>
      </c>
      <c r="G1294" s="289" t="s">
        <v>981</v>
      </c>
      <c r="H1294" s="335" t="s">
        <v>2479</v>
      </c>
      <c r="I1294" s="337"/>
      <c r="J1294" s="337"/>
      <c r="K1294" s="337"/>
      <c r="L1294" s="337"/>
      <c r="M1294" s="337"/>
      <c r="N1294" s="337"/>
      <c r="O1294" s="337"/>
      <c r="P1294" s="337"/>
      <c r="Q1294" s="337"/>
      <c r="R1294" s="337"/>
      <c r="S1294" s="337"/>
      <c r="T1294" s="337"/>
      <c r="U1294" s="337"/>
      <c r="V1294" s="274" t="s">
        <v>2479</v>
      </c>
      <c r="W1294" s="338"/>
      <c r="X1294" s="324"/>
      <c r="Z1294" s="337"/>
      <c r="AA1294" s="337"/>
    </row>
    <row r="1295" s="289" customFormat="1" spans="1:27">
      <c r="A1295" s="321"/>
      <c r="B1295" s="322">
        <v>46007</v>
      </c>
      <c r="C1295" s="289" t="s">
        <v>1068</v>
      </c>
      <c r="D1295" s="323" t="s">
        <v>2478</v>
      </c>
      <c r="E1295" s="323" t="s">
        <v>2480</v>
      </c>
      <c r="F1295" s="336">
        <v>2210801</v>
      </c>
      <c r="G1295" s="289" t="s">
        <v>981</v>
      </c>
      <c r="H1295" s="335" t="s">
        <v>2481</v>
      </c>
      <c r="I1295" s="337"/>
      <c r="J1295" s="337"/>
      <c r="K1295" s="337"/>
      <c r="L1295" s="337"/>
      <c r="M1295" s="337"/>
      <c r="N1295" s="337"/>
      <c r="O1295" s="337"/>
      <c r="P1295" s="337"/>
      <c r="Q1295" s="337"/>
      <c r="R1295" s="337"/>
      <c r="S1295" s="337"/>
      <c r="T1295" s="337"/>
      <c r="U1295" s="337"/>
      <c r="V1295" s="274" t="s">
        <v>2481</v>
      </c>
      <c r="W1295" s="338"/>
      <c r="X1295" s="324"/>
      <c r="Z1295" s="337"/>
      <c r="AA1295" s="337"/>
    </row>
    <row r="1296" s="289" customFormat="1" spans="1:27">
      <c r="A1296" s="321"/>
      <c r="B1296" s="322">
        <v>46007</v>
      </c>
      <c r="C1296" s="289" t="s">
        <v>1073</v>
      </c>
      <c r="D1296" s="323" t="s">
        <v>2246</v>
      </c>
      <c r="E1296" s="323">
        <v>13711</v>
      </c>
      <c r="F1296" s="336">
        <v>2210203</v>
      </c>
      <c r="G1296" s="289" t="s">
        <v>953</v>
      </c>
      <c r="H1296" s="335" t="s">
        <v>2324</v>
      </c>
      <c r="I1296" s="337"/>
      <c r="J1296" s="337"/>
      <c r="K1296" s="337"/>
      <c r="L1296" s="337"/>
      <c r="M1296" s="337"/>
      <c r="N1296" s="337"/>
      <c r="O1296" s="337"/>
      <c r="P1296" s="337"/>
      <c r="Q1296" s="337"/>
      <c r="R1296" s="337"/>
      <c r="S1296" s="337"/>
      <c r="T1296" s="337"/>
      <c r="U1296" s="337"/>
      <c r="V1296" s="274" t="s">
        <v>2324</v>
      </c>
      <c r="W1296" s="338"/>
      <c r="X1296" s="324"/>
      <c r="Z1296" s="337"/>
      <c r="AA1296" s="337"/>
    </row>
    <row r="1297" s="289" customFormat="1" spans="1:27">
      <c r="A1297" s="321"/>
      <c r="B1297" s="322">
        <v>46007</v>
      </c>
      <c r="C1297" s="289" t="s">
        <v>1073</v>
      </c>
      <c r="D1297" s="323" t="s">
        <v>2482</v>
      </c>
      <c r="E1297" s="323">
        <v>13708</v>
      </c>
      <c r="F1297" s="336">
        <v>2210709</v>
      </c>
      <c r="G1297" s="289" t="s">
        <v>151</v>
      </c>
      <c r="H1297" s="335" t="s">
        <v>1782</v>
      </c>
      <c r="I1297" s="337"/>
      <c r="J1297" s="337"/>
      <c r="K1297" s="337"/>
      <c r="L1297" s="337"/>
      <c r="M1297" s="337"/>
      <c r="N1297" s="337"/>
      <c r="O1297" s="337"/>
      <c r="P1297" s="337"/>
      <c r="Q1297" s="337"/>
      <c r="R1297" s="337"/>
      <c r="S1297" s="337"/>
      <c r="T1297" s="337"/>
      <c r="U1297" s="337"/>
      <c r="V1297" s="274" t="s">
        <v>1782</v>
      </c>
      <c r="W1297" s="338"/>
      <c r="X1297" s="324"/>
      <c r="Z1297" s="337"/>
      <c r="AA1297" s="337"/>
    </row>
    <row r="1298" s="289" customFormat="1" spans="1:27">
      <c r="A1298" s="321"/>
      <c r="B1298" s="322">
        <v>46007</v>
      </c>
      <c r="C1298" s="289" t="s">
        <v>1068</v>
      </c>
      <c r="D1298" s="323" t="s">
        <v>2482</v>
      </c>
      <c r="E1298" s="323">
        <v>13709</v>
      </c>
      <c r="F1298" s="336">
        <v>2210709</v>
      </c>
      <c r="G1298" s="289" t="s">
        <v>151</v>
      </c>
      <c r="H1298" s="335" t="s">
        <v>1783</v>
      </c>
      <c r="I1298" s="337"/>
      <c r="J1298" s="337"/>
      <c r="K1298" s="337"/>
      <c r="L1298" s="337"/>
      <c r="M1298" s="337"/>
      <c r="N1298" s="337"/>
      <c r="O1298" s="337"/>
      <c r="P1298" s="337"/>
      <c r="Q1298" s="337"/>
      <c r="R1298" s="337"/>
      <c r="S1298" s="337"/>
      <c r="T1298" s="337"/>
      <c r="U1298" s="337"/>
      <c r="V1298" s="274" t="s">
        <v>1783</v>
      </c>
      <c r="W1298" s="338"/>
      <c r="X1298" s="324"/>
      <c r="Z1298" s="337"/>
      <c r="AA1298" s="337"/>
    </row>
    <row r="1299" s="289" customFormat="1" spans="1:27">
      <c r="A1299" s="321"/>
      <c r="B1299" s="322">
        <v>46007</v>
      </c>
      <c r="C1299" s="289" t="s">
        <v>1073</v>
      </c>
      <c r="D1299" s="323" t="s">
        <v>2483</v>
      </c>
      <c r="E1299" s="323">
        <v>13710</v>
      </c>
      <c r="F1299" s="336">
        <v>2210709</v>
      </c>
      <c r="G1299" s="289" t="s">
        <v>151</v>
      </c>
      <c r="H1299" s="335" t="s">
        <v>2484</v>
      </c>
      <c r="I1299" s="337"/>
      <c r="J1299" s="337"/>
      <c r="K1299" s="337"/>
      <c r="L1299" s="337"/>
      <c r="M1299" s="337"/>
      <c r="N1299" s="337"/>
      <c r="O1299" s="337"/>
      <c r="P1299" s="337"/>
      <c r="Q1299" s="337"/>
      <c r="R1299" s="337"/>
      <c r="S1299" s="337"/>
      <c r="T1299" s="337"/>
      <c r="U1299" s="337"/>
      <c r="V1299" s="274" t="s">
        <v>2484</v>
      </c>
      <c r="W1299" s="338"/>
      <c r="X1299" s="324"/>
      <c r="Z1299" s="337"/>
      <c r="AA1299" s="337"/>
    </row>
    <row r="1300" s="289" customFormat="1" spans="1:27">
      <c r="A1300" s="321"/>
      <c r="B1300" s="322">
        <v>46007</v>
      </c>
      <c r="C1300" s="289" t="s">
        <v>1068</v>
      </c>
      <c r="D1300" s="323" t="s">
        <v>2485</v>
      </c>
      <c r="E1300" s="323">
        <v>13704</v>
      </c>
      <c r="F1300" s="336">
        <v>2210502</v>
      </c>
      <c r="G1300" s="289" t="s">
        <v>963</v>
      </c>
      <c r="H1300" s="335" t="s">
        <v>2486</v>
      </c>
      <c r="I1300" s="337"/>
      <c r="J1300" s="337"/>
      <c r="K1300" s="337"/>
      <c r="L1300" s="337"/>
      <c r="M1300" s="337"/>
      <c r="N1300" s="337"/>
      <c r="O1300" s="337"/>
      <c r="P1300" s="337"/>
      <c r="Q1300" s="337"/>
      <c r="R1300" s="337"/>
      <c r="S1300" s="337"/>
      <c r="T1300" s="337"/>
      <c r="U1300" s="337"/>
      <c r="V1300" s="274" t="s">
        <v>2486</v>
      </c>
      <c r="W1300" s="338"/>
      <c r="X1300" s="324"/>
      <c r="Z1300" s="337"/>
      <c r="AA1300" s="337"/>
    </row>
    <row r="1301" s="289" customFormat="1" spans="1:27">
      <c r="A1301" s="321"/>
      <c r="B1301" s="322">
        <v>46007</v>
      </c>
      <c r="C1301" s="289" t="s">
        <v>1073</v>
      </c>
      <c r="D1301" s="323" t="s">
        <v>2487</v>
      </c>
      <c r="E1301" s="323">
        <v>13707</v>
      </c>
      <c r="F1301" s="336">
        <v>2210202</v>
      </c>
      <c r="G1301" s="289" t="s">
        <v>136</v>
      </c>
      <c r="H1301" s="335" t="s">
        <v>2488</v>
      </c>
      <c r="I1301" s="337"/>
      <c r="J1301" s="337"/>
      <c r="K1301" s="337"/>
      <c r="L1301" s="337"/>
      <c r="M1301" s="337"/>
      <c r="N1301" s="337"/>
      <c r="O1301" s="337"/>
      <c r="P1301" s="337"/>
      <c r="Q1301" s="337"/>
      <c r="R1301" s="337"/>
      <c r="S1301" s="337"/>
      <c r="T1301" s="337"/>
      <c r="U1301" s="337"/>
      <c r="V1301" s="274" t="s">
        <v>2488</v>
      </c>
      <c r="W1301" s="338"/>
      <c r="X1301" s="324"/>
      <c r="Z1301" s="337"/>
      <c r="AA1301" s="337"/>
    </row>
    <row r="1302" s="289" customFormat="1" spans="1:27">
      <c r="A1302" s="321"/>
      <c r="B1302" s="322">
        <v>46007</v>
      </c>
      <c r="C1302" s="289" t="s">
        <v>1073</v>
      </c>
      <c r="D1302" s="323" t="s">
        <v>2487</v>
      </c>
      <c r="E1302" s="323">
        <v>13707</v>
      </c>
      <c r="F1302" s="336">
        <v>2210505</v>
      </c>
      <c r="G1302" s="289" t="s">
        <v>142</v>
      </c>
      <c r="H1302" s="335" t="s">
        <v>1770</v>
      </c>
      <c r="I1302" s="337"/>
      <c r="J1302" s="337"/>
      <c r="K1302" s="337"/>
      <c r="L1302" s="337"/>
      <c r="M1302" s="337"/>
      <c r="N1302" s="337"/>
      <c r="O1302" s="337"/>
      <c r="P1302" s="337"/>
      <c r="Q1302" s="337"/>
      <c r="R1302" s="337"/>
      <c r="S1302" s="337"/>
      <c r="T1302" s="337"/>
      <c r="U1302" s="337"/>
      <c r="V1302" s="274" t="s">
        <v>1770</v>
      </c>
      <c r="W1302" s="338"/>
      <c r="X1302" s="324"/>
      <c r="Z1302" s="337"/>
      <c r="AA1302" s="337"/>
    </row>
    <row r="1303" s="289" customFormat="1" spans="1:27">
      <c r="A1303" s="321"/>
      <c r="B1303" s="322">
        <v>46007</v>
      </c>
      <c r="C1303" s="289" t="s">
        <v>1073</v>
      </c>
      <c r="D1303" s="323" t="s">
        <v>2489</v>
      </c>
      <c r="E1303" s="323">
        <v>13702</v>
      </c>
      <c r="F1303" s="336">
        <v>2210709</v>
      </c>
      <c r="G1303" s="289" t="s">
        <v>1099</v>
      </c>
      <c r="H1303" s="335" t="s">
        <v>2490</v>
      </c>
      <c r="I1303" s="337"/>
      <c r="J1303" s="337"/>
      <c r="K1303" s="337"/>
      <c r="L1303" s="337"/>
      <c r="M1303" s="337"/>
      <c r="N1303" s="337"/>
      <c r="O1303" s="337"/>
      <c r="P1303" s="337"/>
      <c r="Q1303" s="337"/>
      <c r="R1303" s="337"/>
      <c r="S1303" s="337"/>
      <c r="T1303" s="337"/>
      <c r="U1303" s="337"/>
      <c r="V1303" s="274" t="s">
        <v>2490</v>
      </c>
      <c r="W1303" s="338"/>
      <c r="X1303" s="324"/>
      <c r="Z1303" s="337"/>
      <c r="AA1303" s="337"/>
    </row>
    <row r="1304" s="289" customFormat="1" spans="1:27">
      <c r="A1304" s="321"/>
      <c r="B1304" s="322">
        <v>46007</v>
      </c>
      <c r="C1304" s="289" t="s">
        <v>1068</v>
      </c>
      <c r="D1304" s="323" t="s">
        <v>2489</v>
      </c>
      <c r="E1304" s="323">
        <v>13722</v>
      </c>
      <c r="F1304" s="336">
        <v>2210709</v>
      </c>
      <c r="G1304" s="289" t="s">
        <v>151</v>
      </c>
      <c r="H1304" s="335" t="s">
        <v>2491</v>
      </c>
      <c r="I1304" s="337"/>
      <c r="J1304" s="337"/>
      <c r="K1304" s="337"/>
      <c r="L1304" s="337"/>
      <c r="M1304" s="337"/>
      <c r="N1304" s="337"/>
      <c r="O1304" s="337"/>
      <c r="P1304" s="337"/>
      <c r="Q1304" s="337"/>
      <c r="R1304" s="337"/>
      <c r="S1304" s="337"/>
      <c r="T1304" s="337"/>
      <c r="U1304" s="337"/>
      <c r="V1304" s="274" t="s">
        <v>2491</v>
      </c>
      <c r="W1304" s="338"/>
      <c r="X1304" s="324"/>
      <c r="Z1304" s="337"/>
      <c r="AA1304" s="337"/>
    </row>
    <row r="1305" s="289" customFormat="1" spans="1:27">
      <c r="A1305" s="321"/>
      <c r="B1305" s="322">
        <v>46007</v>
      </c>
      <c r="C1305" s="289" t="s">
        <v>2492</v>
      </c>
      <c r="D1305" s="323" t="s">
        <v>2485</v>
      </c>
      <c r="E1305" s="323">
        <v>13702</v>
      </c>
      <c r="F1305" s="336">
        <v>2210502</v>
      </c>
      <c r="G1305" s="289" t="s">
        <v>963</v>
      </c>
      <c r="H1305" s="335" t="s">
        <v>2493</v>
      </c>
      <c r="I1305" s="337"/>
      <c r="J1305" s="337"/>
      <c r="K1305" s="337"/>
      <c r="L1305" s="337"/>
      <c r="M1305" s="337"/>
      <c r="N1305" s="337"/>
      <c r="O1305" s="337"/>
      <c r="P1305" s="337"/>
      <c r="Q1305" s="337"/>
      <c r="R1305" s="337"/>
      <c r="S1305" s="337"/>
      <c r="T1305" s="337"/>
      <c r="U1305" s="337"/>
      <c r="V1305" s="274" t="s">
        <v>2493</v>
      </c>
      <c r="W1305" s="338"/>
      <c r="X1305" s="324"/>
      <c r="Z1305" s="337"/>
      <c r="AA1305" s="337"/>
    </row>
    <row r="1306" s="289" customFormat="1" spans="1:27">
      <c r="A1306" s="321"/>
      <c r="B1306" s="322">
        <v>46007</v>
      </c>
      <c r="C1306" s="289" t="s">
        <v>1073</v>
      </c>
      <c r="D1306" s="323" t="s">
        <v>2494</v>
      </c>
      <c r="E1306" s="323">
        <v>13702</v>
      </c>
      <c r="F1306" s="336">
        <v>2210511</v>
      </c>
      <c r="G1306" s="289" t="s">
        <v>965</v>
      </c>
      <c r="H1306" s="335" t="s">
        <v>2495</v>
      </c>
      <c r="I1306" s="337"/>
      <c r="J1306" s="337"/>
      <c r="K1306" s="337"/>
      <c r="L1306" s="337"/>
      <c r="M1306" s="337"/>
      <c r="N1306" s="337"/>
      <c r="O1306" s="337"/>
      <c r="P1306" s="337"/>
      <c r="Q1306" s="337"/>
      <c r="R1306" s="337"/>
      <c r="S1306" s="337"/>
      <c r="T1306" s="337"/>
      <c r="U1306" s="337"/>
      <c r="V1306" s="274" t="s">
        <v>2495</v>
      </c>
      <c r="W1306" s="338"/>
      <c r="X1306" s="324"/>
      <c r="Z1306" s="337"/>
      <c r="AA1306" s="337"/>
    </row>
    <row r="1307" s="289" customFormat="1" spans="1:27">
      <c r="A1307" s="321"/>
      <c r="B1307" s="322">
        <v>46007</v>
      </c>
      <c r="C1307" s="289" t="s">
        <v>1073</v>
      </c>
      <c r="D1307" s="323" t="s">
        <v>2496</v>
      </c>
      <c r="E1307" s="323">
        <v>13702</v>
      </c>
      <c r="F1307" s="336">
        <v>2210709</v>
      </c>
      <c r="G1307" s="289" t="s">
        <v>1099</v>
      </c>
      <c r="H1307" s="335">
        <v>5000</v>
      </c>
      <c r="I1307" s="337"/>
      <c r="J1307" s="337"/>
      <c r="K1307" s="337"/>
      <c r="L1307" s="337"/>
      <c r="M1307" s="337"/>
      <c r="N1307" s="337"/>
      <c r="O1307" s="337"/>
      <c r="P1307" s="337"/>
      <c r="Q1307" s="337"/>
      <c r="R1307" s="337"/>
      <c r="S1307" s="337"/>
      <c r="T1307" s="337"/>
      <c r="U1307" s="337"/>
      <c r="V1307" s="274" t="s">
        <v>2324</v>
      </c>
      <c r="W1307" s="338"/>
      <c r="X1307" s="324"/>
      <c r="Z1307" s="337"/>
      <c r="AA1307" s="337"/>
    </row>
    <row r="1308" s="289" customFormat="1" spans="1:27">
      <c r="A1308" s="321"/>
      <c r="B1308" s="322">
        <v>46007</v>
      </c>
      <c r="C1308" s="289" t="s">
        <v>1073</v>
      </c>
      <c r="D1308" s="323" t="s">
        <v>2497</v>
      </c>
      <c r="E1308" s="323">
        <v>13702</v>
      </c>
      <c r="F1308" s="336">
        <v>2210709</v>
      </c>
      <c r="G1308" s="289" t="s">
        <v>1099</v>
      </c>
      <c r="H1308" s="335">
        <v>1134.9</v>
      </c>
      <c r="I1308" s="337"/>
      <c r="J1308" s="337"/>
      <c r="K1308" s="337"/>
      <c r="L1308" s="337"/>
      <c r="M1308" s="337"/>
      <c r="N1308" s="337"/>
      <c r="O1308" s="337"/>
      <c r="P1308" s="337"/>
      <c r="Q1308" s="337"/>
      <c r="R1308" s="337"/>
      <c r="S1308" s="337"/>
      <c r="T1308" s="337"/>
      <c r="U1308" s="337"/>
      <c r="V1308" s="274" t="s">
        <v>2498</v>
      </c>
      <c r="W1308" s="338"/>
      <c r="X1308" s="324"/>
      <c r="Z1308" s="337"/>
      <c r="AA1308" s="337"/>
    </row>
    <row r="1309" s="289" customFormat="1" spans="1:27">
      <c r="A1309" s="321"/>
      <c r="B1309" s="322">
        <v>46007</v>
      </c>
      <c r="C1309" s="289" t="s">
        <v>1068</v>
      </c>
      <c r="D1309" s="323" t="s">
        <v>2497</v>
      </c>
      <c r="E1309" s="323" t="s">
        <v>2499</v>
      </c>
      <c r="F1309" s="336">
        <v>2210709</v>
      </c>
      <c r="G1309" s="289" t="s">
        <v>1099</v>
      </c>
      <c r="H1309" s="335" t="s">
        <v>2500</v>
      </c>
      <c r="I1309" s="337"/>
      <c r="J1309" s="337"/>
      <c r="K1309" s="337"/>
      <c r="L1309" s="337"/>
      <c r="M1309" s="337"/>
      <c r="N1309" s="337"/>
      <c r="O1309" s="337"/>
      <c r="P1309" s="337"/>
      <c r="Q1309" s="337"/>
      <c r="R1309" s="337"/>
      <c r="S1309" s="337"/>
      <c r="T1309" s="337"/>
      <c r="U1309" s="337"/>
      <c r="V1309" s="274" t="s">
        <v>2500</v>
      </c>
      <c r="W1309" s="338"/>
      <c r="X1309" s="324"/>
      <c r="Z1309" s="337"/>
      <c r="AA1309" s="337"/>
    </row>
    <row r="1310" s="289" customFormat="1" spans="1:27">
      <c r="A1310" s="321"/>
      <c r="B1310" s="322">
        <v>46007</v>
      </c>
      <c r="C1310" s="289" t="s">
        <v>1073</v>
      </c>
      <c r="D1310" s="323" t="s">
        <v>2242</v>
      </c>
      <c r="E1310" s="323">
        <v>13702</v>
      </c>
      <c r="F1310" s="336">
        <v>2210505</v>
      </c>
      <c r="G1310" s="289" t="s">
        <v>142</v>
      </c>
      <c r="H1310" s="335" t="s">
        <v>2331</v>
      </c>
      <c r="I1310" s="337"/>
      <c r="J1310" s="337"/>
      <c r="K1310" s="337"/>
      <c r="L1310" s="337"/>
      <c r="M1310" s="337"/>
      <c r="N1310" s="337"/>
      <c r="O1310" s="337"/>
      <c r="P1310" s="337"/>
      <c r="Q1310" s="337"/>
      <c r="R1310" s="337"/>
      <c r="S1310" s="337"/>
      <c r="T1310" s="337"/>
      <c r="U1310" s="337"/>
      <c r="V1310" s="274" t="s">
        <v>2331</v>
      </c>
      <c r="W1310" s="338"/>
      <c r="X1310" s="324"/>
      <c r="Z1310" s="337"/>
      <c r="AA1310" s="337"/>
    </row>
    <row r="1311" s="289" customFormat="1" spans="1:27">
      <c r="A1311" s="321"/>
      <c r="B1311" s="322">
        <v>46007</v>
      </c>
      <c r="C1311" s="289" t="s">
        <v>1073</v>
      </c>
      <c r="D1311" s="323" t="s">
        <v>2501</v>
      </c>
      <c r="E1311" s="323">
        <v>13702</v>
      </c>
      <c r="F1311" s="336">
        <v>2821009</v>
      </c>
      <c r="G1311" s="289" t="s">
        <v>160</v>
      </c>
      <c r="H1311" s="335">
        <v>2000</v>
      </c>
      <c r="I1311" s="337"/>
      <c r="J1311" s="337"/>
      <c r="K1311" s="337"/>
      <c r="L1311" s="337"/>
      <c r="M1311" s="337"/>
      <c r="N1311" s="337"/>
      <c r="O1311" s="337"/>
      <c r="P1311" s="337"/>
      <c r="Q1311" s="337"/>
      <c r="R1311" s="337"/>
      <c r="S1311" s="337"/>
      <c r="T1311" s="337"/>
      <c r="U1311" s="337"/>
      <c r="V1311" s="274" t="s">
        <v>2502</v>
      </c>
      <c r="W1311" s="338"/>
      <c r="X1311" s="324"/>
      <c r="Z1311" s="337"/>
      <c r="AA1311" s="337"/>
    </row>
    <row r="1312" s="289" customFormat="1" spans="1:27">
      <c r="A1312" s="321"/>
      <c r="B1312" s="322">
        <v>46003</v>
      </c>
      <c r="C1312" s="289" t="s">
        <v>1112</v>
      </c>
      <c r="D1312" s="323" t="s">
        <v>2503</v>
      </c>
      <c r="E1312" s="323">
        <v>13682</v>
      </c>
      <c r="F1312" s="336">
        <v>2210205</v>
      </c>
      <c r="G1312" s="289" t="s">
        <v>200</v>
      </c>
      <c r="H1312" s="335" t="s">
        <v>2504</v>
      </c>
      <c r="I1312" s="337"/>
      <c r="J1312" s="337"/>
      <c r="K1312" s="337"/>
      <c r="L1312" s="337"/>
      <c r="M1312" s="337"/>
      <c r="N1312" s="337"/>
      <c r="O1312" s="337"/>
      <c r="P1312" s="337"/>
      <c r="Q1312" s="337"/>
      <c r="R1312" s="337"/>
      <c r="S1312" s="337"/>
      <c r="T1312" s="337"/>
      <c r="U1312" s="337"/>
      <c r="V1312" s="274" t="s">
        <v>2504</v>
      </c>
      <c r="W1312" s="338"/>
      <c r="X1312" s="324"/>
      <c r="Z1312" s="337"/>
      <c r="AA1312" s="337"/>
    </row>
    <row r="1313" s="289" customFormat="1" spans="1:27">
      <c r="A1313" s="321"/>
      <c r="B1313" s="322">
        <v>46003</v>
      </c>
      <c r="C1313" s="289" t="s">
        <v>1068</v>
      </c>
      <c r="D1313" s="323" t="s">
        <v>2503</v>
      </c>
      <c r="E1313" s="323">
        <v>13688</v>
      </c>
      <c r="F1313" s="336">
        <v>2210205</v>
      </c>
      <c r="G1313" s="289" t="s">
        <v>200</v>
      </c>
      <c r="H1313" s="335" t="s">
        <v>2505</v>
      </c>
      <c r="I1313" s="337"/>
      <c r="J1313" s="337"/>
      <c r="K1313" s="337"/>
      <c r="L1313" s="337"/>
      <c r="M1313" s="337"/>
      <c r="N1313" s="337"/>
      <c r="O1313" s="337"/>
      <c r="P1313" s="337"/>
      <c r="Q1313" s="337"/>
      <c r="R1313" s="337"/>
      <c r="S1313" s="337"/>
      <c r="T1313" s="337"/>
      <c r="U1313" s="337"/>
      <c r="V1313" s="274" t="s">
        <v>2505</v>
      </c>
      <c r="W1313" s="338"/>
      <c r="X1313" s="324"/>
      <c r="Z1313" s="337"/>
      <c r="AA1313" s="337"/>
    </row>
    <row r="1314" s="289" customFormat="1" spans="1:27">
      <c r="A1314" s="321"/>
      <c r="B1314" s="322">
        <v>46007</v>
      </c>
      <c r="C1314" s="289" t="s">
        <v>1512</v>
      </c>
      <c r="D1314" s="323" t="s">
        <v>2506</v>
      </c>
      <c r="E1314" s="323">
        <v>13697</v>
      </c>
      <c r="F1314" s="336">
        <v>2210502</v>
      </c>
      <c r="G1314" s="289" t="s">
        <v>963</v>
      </c>
      <c r="H1314" s="335">
        <v>4514</v>
      </c>
      <c r="I1314" s="337"/>
      <c r="J1314" s="337"/>
      <c r="K1314" s="337"/>
      <c r="L1314" s="337"/>
      <c r="M1314" s="337"/>
      <c r="N1314" s="337"/>
      <c r="O1314" s="337"/>
      <c r="P1314" s="337"/>
      <c r="Q1314" s="337"/>
      <c r="R1314" s="337"/>
      <c r="S1314" s="337"/>
      <c r="T1314" s="337"/>
      <c r="U1314" s="337"/>
      <c r="V1314" s="274" t="s">
        <v>2507</v>
      </c>
      <c r="W1314" s="338"/>
      <c r="X1314" s="324"/>
      <c r="Z1314" s="337"/>
      <c r="AA1314" s="337"/>
    </row>
    <row r="1315" s="289" customFormat="1" spans="1:27">
      <c r="A1315" s="321"/>
      <c r="B1315" s="322">
        <v>46007</v>
      </c>
      <c r="C1315" s="289" t="s">
        <v>1068</v>
      </c>
      <c r="D1315" s="323" t="s">
        <v>2506</v>
      </c>
      <c r="E1315" s="323">
        <v>13698</v>
      </c>
      <c r="F1315" s="336">
        <v>2210502</v>
      </c>
      <c r="G1315" s="289" t="s">
        <v>963</v>
      </c>
      <c r="H1315" s="335" t="s">
        <v>2508</v>
      </c>
      <c r="I1315" s="337"/>
      <c r="J1315" s="337"/>
      <c r="K1315" s="337"/>
      <c r="L1315" s="337"/>
      <c r="M1315" s="337"/>
      <c r="N1315" s="337"/>
      <c r="O1315" s="337"/>
      <c r="P1315" s="337"/>
      <c r="Q1315" s="337"/>
      <c r="R1315" s="337"/>
      <c r="S1315" s="337"/>
      <c r="T1315" s="337"/>
      <c r="U1315" s="337"/>
      <c r="V1315" s="274" t="s">
        <v>2508</v>
      </c>
      <c r="W1315" s="338"/>
      <c r="X1315" s="324"/>
      <c r="Z1315" s="337"/>
      <c r="AA1315" s="337"/>
    </row>
    <row r="1316" s="289" customFormat="1" spans="1:27">
      <c r="A1316" s="321"/>
      <c r="B1316" s="322">
        <v>46007</v>
      </c>
      <c r="C1316" s="289" t="s">
        <v>1073</v>
      </c>
      <c r="D1316" s="323" t="s">
        <v>2509</v>
      </c>
      <c r="E1316" s="323">
        <v>13702</v>
      </c>
      <c r="F1316" s="336">
        <v>2210603</v>
      </c>
      <c r="G1316" s="289" t="s">
        <v>971</v>
      </c>
      <c r="H1316" s="335" t="s">
        <v>2510</v>
      </c>
      <c r="I1316" s="337"/>
      <c r="J1316" s="337"/>
      <c r="K1316" s="337"/>
      <c r="L1316" s="337"/>
      <c r="M1316" s="337"/>
      <c r="N1316" s="337"/>
      <c r="O1316" s="337"/>
      <c r="P1316" s="337"/>
      <c r="Q1316" s="337"/>
      <c r="R1316" s="337"/>
      <c r="S1316" s="337"/>
      <c r="T1316" s="337"/>
      <c r="U1316" s="337"/>
      <c r="V1316" s="274" t="s">
        <v>2510</v>
      </c>
      <c r="W1316" s="338"/>
      <c r="X1316" s="324"/>
      <c r="Z1316" s="337"/>
      <c r="AA1316" s="337"/>
    </row>
    <row r="1317" s="289" customFormat="1" spans="1:27">
      <c r="A1317" s="321"/>
      <c r="B1317" s="322">
        <v>46007</v>
      </c>
      <c r="C1317" s="289" t="s">
        <v>2511</v>
      </c>
      <c r="D1317" s="323" t="s">
        <v>2512</v>
      </c>
      <c r="E1317" s="323">
        <v>13702</v>
      </c>
      <c r="F1317" s="336">
        <v>2821009</v>
      </c>
      <c r="G1317" s="289" t="s">
        <v>160</v>
      </c>
      <c r="H1317" s="335">
        <v>2000</v>
      </c>
      <c r="I1317" s="337"/>
      <c r="J1317" s="337"/>
      <c r="K1317" s="337"/>
      <c r="L1317" s="337"/>
      <c r="M1317" s="337"/>
      <c r="N1317" s="337"/>
      <c r="O1317" s="337"/>
      <c r="P1317" s="337"/>
      <c r="Q1317" s="337"/>
      <c r="R1317" s="337"/>
      <c r="S1317" s="337"/>
      <c r="T1317" s="337"/>
      <c r="U1317" s="337"/>
      <c r="V1317" s="274" t="s">
        <v>2502</v>
      </c>
      <c r="W1317" s="338"/>
      <c r="X1317" s="324"/>
      <c r="Z1317" s="337"/>
      <c r="AA1317" s="337"/>
    </row>
    <row r="1318" s="289" customFormat="1" spans="1:27">
      <c r="A1318" s="321"/>
      <c r="B1318" s="322">
        <v>46002</v>
      </c>
      <c r="C1318" s="289" t="s">
        <v>1073</v>
      </c>
      <c r="D1318" s="323" t="s">
        <v>2513</v>
      </c>
      <c r="E1318" s="323">
        <v>13681</v>
      </c>
      <c r="F1318" s="336">
        <v>2210709</v>
      </c>
      <c r="G1318" s="289" t="s">
        <v>151</v>
      </c>
      <c r="H1318" s="335">
        <v>6565.82</v>
      </c>
      <c r="I1318" s="337"/>
      <c r="J1318" s="337"/>
      <c r="K1318" s="337"/>
      <c r="L1318" s="337"/>
      <c r="M1318" s="337"/>
      <c r="N1318" s="337"/>
      <c r="O1318" s="337"/>
      <c r="P1318" s="337"/>
      <c r="Q1318" s="337"/>
      <c r="R1318" s="337"/>
      <c r="S1318" s="337"/>
      <c r="T1318" s="337"/>
      <c r="U1318" s="337"/>
      <c r="V1318" s="274" t="s">
        <v>2514</v>
      </c>
      <c r="W1318" s="338"/>
      <c r="X1318" s="324"/>
      <c r="Z1318" s="337"/>
      <c r="AA1318" s="337"/>
    </row>
    <row r="1319" s="289" customFormat="1" spans="1:27">
      <c r="A1319" s="321"/>
      <c r="B1319" s="322">
        <v>46002</v>
      </c>
      <c r="C1319" s="289" t="s">
        <v>1068</v>
      </c>
      <c r="D1319" s="323" t="s">
        <v>2513</v>
      </c>
      <c r="E1319" s="323">
        <v>13684</v>
      </c>
      <c r="F1319" s="336">
        <v>2210709</v>
      </c>
      <c r="G1319" s="289" t="s">
        <v>151</v>
      </c>
      <c r="H1319" s="335" t="s">
        <v>2515</v>
      </c>
      <c r="I1319" s="337"/>
      <c r="J1319" s="337"/>
      <c r="K1319" s="337"/>
      <c r="L1319" s="337"/>
      <c r="M1319" s="337"/>
      <c r="N1319" s="337"/>
      <c r="O1319" s="337"/>
      <c r="P1319" s="337"/>
      <c r="Q1319" s="337"/>
      <c r="R1319" s="337"/>
      <c r="S1319" s="337"/>
      <c r="T1319" s="337"/>
      <c r="U1319" s="337"/>
      <c r="V1319" s="274" t="s">
        <v>2515</v>
      </c>
      <c r="W1319" s="338"/>
      <c r="X1319" s="324"/>
      <c r="Z1319" s="337"/>
      <c r="AA1319" s="337"/>
    </row>
    <row r="1320" s="289" customFormat="1" spans="1:27">
      <c r="A1320" s="321"/>
      <c r="B1320" s="322">
        <v>46002</v>
      </c>
      <c r="C1320" s="289" t="s">
        <v>1073</v>
      </c>
      <c r="D1320" s="323" t="s">
        <v>2516</v>
      </c>
      <c r="E1320" s="323">
        <v>13681</v>
      </c>
      <c r="F1320" s="336">
        <v>2210709</v>
      </c>
      <c r="G1320" s="289" t="s">
        <v>151</v>
      </c>
      <c r="H1320" s="335" t="s">
        <v>2517</v>
      </c>
      <c r="I1320" s="337"/>
      <c r="J1320" s="337"/>
      <c r="K1320" s="337"/>
      <c r="L1320" s="337"/>
      <c r="M1320" s="337"/>
      <c r="N1320" s="337"/>
      <c r="O1320" s="337"/>
      <c r="P1320" s="337"/>
      <c r="Q1320" s="337"/>
      <c r="R1320" s="337"/>
      <c r="S1320" s="337"/>
      <c r="T1320" s="337"/>
      <c r="U1320" s="337"/>
      <c r="V1320" s="274" t="s">
        <v>2517</v>
      </c>
      <c r="W1320" s="338"/>
      <c r="X1320" s="324"/>
      <c r="Z1320" s="337"/>
      <c r="AA1320" s="337"/>
    </row>
    <row r="1321" s="289" customFormat="1" spans="1:27">
      <c r="A1321" s="321"/>
      <c r="B1321" s="322">
        <v>46002</v>
      </c>
      <c r="C1321" s="289" t="s">
        <v>1068</v>
      </c>
      <c r="D1321" s="323" t="s">
        <v>2516</v>
      </c>
      <c r="E1321" s="323">
        <v>13685</v>
      </c>
      <c r="F1321" s="336">
        <v>2210709</v>
      </c>
      <c r="G1321" s="289" t="s">
        <v>151</v>
      </c>
      <c r="H1321" s="335" t="s">
        <v>2518</v>
      </c>
      <c r="I1321" s="337"/>
      <c r="J1321" s="337"/>
      <c r="K1321" s="337"/>
      <c r="L1321" s="337"/>
      <c r="M1321" s="337"/>
      <c r="N1321" s="337"/>
      <c r="O1321" s="337"/>
      <c r="P1321" s="337"/>
      <c r="Q1321" s="337"/>
      <c r="R1321" s="337"/>
      <c r="S1321" s="337"/>
      <c r="T1321" s="337"/>
      <c r="U1321" s="337"/>
      <c r="V1321" s="274" t="s">
        <v>2518</v>
      </c>
      <c r="W1321" s="338"/>
      <c r="X1321" s="324"/>
      <c r="Z1321" s="337"/>
      <c r="AA1321" s="337"/>
    </row>
    <row r="1322" s="289" customFormat="1" spans="1:27">
      <c r="A1322" s="321"/>
      <c r="B1322" s="322">
        <v>46002</v>
      </c>
      <c r="C1322" s="289" t="s">
        <v>1073</v>
      </c>
      <c r="D1322" s="323" t="s">
        <v>2519</v>
      </c>
      <c r="E1322" s="323">
        <v>13681</v>
      </c>
      <c r="F1322" s="336">
        <v>2210709</v>
      </c>
      <c r="G1322" s="289" t="s">
        <v>151</v>
      </c>
      <c r="H1322" s="335" t="s">
        <v>2520</v>
      </c>
      <c r="I1322" s="337"/>
      <c r="J1322" s="337"/>
      <c r="K1322" s="337"/>
      <c r="L1322" s="337"/>
      <c r="M1322" s="337"/>
      <c r="N1322" s="337"/>
      <c r="O1322" s="337"/>
      <c r="P1322" s="337"/>
      <c r="Q1322" s="337"/>
      <c r="R1322" s="337"/>
      <c r="S1322" s="337"/>
      <c r="T1322" s="337"/>
      <c r="U1322" s="337"/>
      <c r="V1322" s="274" t="s">
        <v>2520</v>
      </c>
      <c r="W1322" s="338"/>
      <c r="X1322" s="324"/>
      <c r="Z1322" s="337"/>
      <c r="AA1322" s="337"/>
    </row>
    <row r="1323" s="289" customFormat="1" spans="1:27">
      <c r="A1323" s="321"/>
      <c r="B1323" s="322">
        <v>46002</v>
      </c>
      <c r="C1323" s="289" t="s">
        <v>1068</v>
      </c>
      <c r="D1323" s="323" t="s">
        <v>2519</v>
      </c>
      <c r="E1323" s="323">
        <v>13683</v>
      </c>
      <c r="F1323" s="336">
        <v>2210709</v>
      </c>
      <c r="G1323" s="289" t="s">
        <v>151</v>
      </c>
      <c r="H1323" s="335" t="s">
        <v>2521</v>
      </c>
      <c r="I1323" s="337"/>
      <c r="J1323" s="337"/>
      <c r="K1323" s="337"/>
      <c r="L1323" s="337"/>
      <c r="M1323" s="337"/>
      <c r="N1323" s="337"/>
      <c r="O1323" s="337"/>
      <c r="P1323" s="337"/>
      <c r="Q1323" s="337"/>
      <c r="R1323" s="337"/>
      <c r="S1323" s="337"/>
      <c r="T1323" s="337"/>
      <c r="U1323" s="337"/>
      <c r="V1323" s="274" t="s">
        <v>2521</v>
      </c>
      <c r="W1323" s="338"/>
      <c r="X1323" s="324"/>
      <c r="Z1323" s="337"/>
      <c r="AA1323" s="337"/>
    </row>
    <row r="1324" s="289" customFormat="1" spans="1:27">
      <c r="A1324" s="321"/>
      <c r="B1324" s="322">
        <v>46003</v>
      </c>
      <c r="C1324" s="289" t="s">
        <v>1112</v>
      </c>
      <c r="D1324" s="323" t="s">
        <v>2522</v>
      </c>
      <c r="E1324" s="323">
        <v>13682</v>
      </c>
      <c r="F1324" s="336">
        <v>2210205</v>
      </c>
      <c r="G1324" s="289" t="s">
        <v>200</v>
      </c>
      <c r="H1324" s="335" t="s">
        <v>2395</v>
      </c>
      <c r="I1324" s="337"/>
      <c r="J1324" s="337"/>
      <c r="K1324" s="337"/>
      <c r="L1324" s="337"/>
      <c r="M1324" s="337"/>
      <c r="N1324" s="337"/>
      <c r="O1324" s="337"/>
      <c r="P1324" s="337"/>
      <c r="Q1324" s="337"/>
      <c r="R1324" s="337"/>
      <c r="S1324" s="337"/>
      <c r="T1324" s="337"/>
      <c r="U1324" s="337"/>
      <c r="V1324" s="274" t="s">
        <v>2395</v>
      </c>
      <c r="W1324" s="338"/>
      <c r="X1324" s="324"/>
      <c r="Z1324" s="337"/>
      <c r="AA1324" s="337"/>
    </row>
    <row r="1325" s="289" customFormat="1" spans="1:27">
      <c r="A1325" s="321"/>
      <c r="B1325" s="322">
        <v>46003</v>
      </c>
      <c r="C1325" s="289" t="s">
        <v>1068</v>
      </c>
      <c r="D1325" s="323" t="s">
        <v>2522</v>
      </c>
      <c r="E1325" s="323">
        <v>13689</v>
      </c>
      <c r="F1325" s="336">
        <v>2210205</v>
      </c>
      <c r="G1325" s="289" t="s">
        <v>200</v>
      </c>
      <c r="H1325" s="335" t="s">
        <v>2393</v>
      </c>
      <c r="I1325" s="337"/>
      <c r="J1325" s="337"/>
      <c r="K1325" s="337"/>
      <c r="L1325" s="337"/>
      <c r="M1325" s="337"/>
      <c r="N1325" s="337"/>
      <c r="O1325" s="337"/>
      <c r="P1325" s="337"/>
      <c r="Q1325" s="337"/>
      <c r="R1325" s="337"/>
      <c r="S1325" s="337"/>
      <c r="T1325" s="337"/>
      <c r="U1325" s="337"/>
      <c r="V1325" s="274" t="s">
        <v>2393</v>
      </c>
      <c r="W1325" s="338"/>
      <c r="X1325" s="324"/>
      <c r="Z1325" s="337"/>
      <c r="AA1325" s="337"/>
    </row>
    <row r="1326" s="289" customFormat="1" spans="1:27">
      <c r="A1326" s="321"/>
      <c r="B1326" s="322">
        <v>46003</v>
      </c>
      <c r="C1326" s="289" t="s">
        <v>1073</v>
      </c>
      <c r="D1326" s="323" t="s">
        <v>2523</v>
      </c>
      <c r="E1326" s="323">
        <v>13682</v>
      </c>
      <c r="F1326" s="336">
        <v>2210709</v>
      </c>
      <c r="G1326" s="289" t="s">
        <v>151</v>
      </c>
      <c r="H1326" s="335" t="s">
        <v>2524</v>
      </c>
      <c r="I1326" s="337"/>
      <c r="J1326" s="337"/>
      <c r="K1326" s="337"/>
      <c r="L1326" s="337"/>
      <c r="M1326" s="337"/>
      <c r="N1326" s="337"/>
      <c r="O1326" s="337"/>
      <c r="P1326" s="337"/>
      <c r="Q1326" s="337"/>
      <c r="R1326" s="337"/>
      <c r="S1326" s="337"/>
      <c r="T1326" s="337"/>
      <c r="U1326" s="337"/>
      <c r="V1326" s="274" t="s">
        <v>2524</v>
      </c>
      <c r="W1326" s="338"/>
      <c r="X1326" s="324"/>
      <c r="Z1326" s="337"/>
      <c r="AA1326" s="337"/>
    </row>
    <row r="1327" s="289" customFormat="1" spans="1:27">
      <c r="A1327" s="321"/>
      <c r="B1327" s="322">
        <v>46003</v>
      </c>
      <c r="C1327" s="289" t="s">
        <v>1068</v>
      </c>
      <c r="D1327" s="323" t="s">
        <v>2523</v>
      </c>
      <c r="E1327" s="323">
        <v>13690</v>
      </c>
      <c r="F1327" s="336">
        <v>2210709</v>
      </c>
      <c r="G1327" s="289" t="s">
        <v>151</v>
      </c>
      <c r="H1327" s="335" t="s">
        <v>2525</v>
      </c>
      <c r="I1327" s="337"/>
      <c r="J1327" s="337"/>
      <c r="K1327" s="337"/>
      <c r="L1327" s="337"/>
      <c r="M1327" s="337"/>
      <c r="N1327" s="337"/>
      <c r="O1327" s="337"/>
      <c r="P1327" s="337"/>
      <c r="Q1327" s="337"/>
      <c r="R1327" s="337"/>
      <c r="S1327" s="337"/>
      <c r="T1327" s="337"/>
      <c r="U1327" s="337"/>
      <c r="V1327" s="274" t="s">
        <v>2525</v>
      </c>
      <c r="W1327" s="338"/>
      <c r="X1327" s="324"/>
      <c r="Z1327" s="337"/>
      <c r="AA1327" s="337"/>
    </row>
    <row r="1328" s="289" customFormat="1" spans="1:27">
      <c r="A1328" s="321"/>
      <c r="B1328" s="322">
        <v>46000</v>
      </c>
      <c r="C1328" s="289" t="s">
        <v>1122</v>
      </c>
      <c r="D1328" s="323" t="s">
        <v>2526</v>
      </c>
      <c r="E1328" s="323">
        <v>13674</v>
      </c>
      <c r="F1328" s="336">
        <v>2111102</v>
      </c>
      <c r="G1328" s="289" t="s">
        <v>932</v>
      </c>
      <c r="H1328" s="337">
        <v>55333.16</v>
      </c>
      <c r="I1328" s="337"/>
      <c r="J1328" s="337"/>
      <c r="K1328" s="337"/>
      <c r="L1328" s="337"/>
      <c r="M1328" s="337"/>
      <c r="N1328" s="337"/>
      <c r="O1328" s="337"/>
      <c r="P1328" s="337"/>
      <c r="Q1328" s="337"/>
      <c r="R1328" s="337"/>
      <c r="S1328" s="337"/>
      <c r="T1328" s="337"/>
      <c r="U1328" s="337"/>
      <c r="V1328" s="274" t="s">
        <v>2430</v>
      </c>
      <c r="W1328" s="338"/>
      <c r="X1328" s="324"/>
      <c r="Z1328" s="337"/>
      <c r="AA1328" s="337"/>
    </row>
    <row r="1329" s="289" customFormat="1" spans="1:27">
      <c r="A1329" s="321"/>
      <c r="B1329" s="322">
        <v>46000</v>
      </c>
      <c r="C1329" s="289" t="s">
        <v>1704</v>
      </c>
      <c r="D1329" s="323" t="s">
        <v>2526</v>
      </c>
      <c r="E1329" s="323">
        <v>13675</v>
      </c>
      <c r="F1329" s="336">
        <v>2121001</v>
      </c>
      <c r="G1329" s="289" t="s">
        <v>938</v>
      </c>
      <c r="H1329" s="337" t="s">
        <v>2527</v>
      </c>
      <c r="I1329" s="337"/>
      <c r="J1329" s="337"/>
      <c r="K1329" s="337"/>
      <c r="L1329" s="337"/>
      <c r="M1329" s="337"/>
      <c r="N1329" s="337"/>
      <c r="O1329" s="337"/>
      <c r="P1329" s="337"/>
      <c r="Q1329" s="337"/>
      <c r="R1329" s="337"/>
      <c r="S1329" s="337"/>
      <c r="T1329" s="337"/>
      <c r="U1329" s="337"/>
      <c r="V1329" s="274" t="s">
        <v>2527</v>
      </c>
      <c r="W1329" s="338"/>
      <c r="X1329" s="324"/>
      <c r="Z1329" s="337"/>
      <c r="AA1329" s="337"/>
    </row>
    <row r="1330" s="289" customFormat="1" spans="1:27">
      <c r="A1330" s="321"/>
      <c r="B1330" s="322">
        <v>46000</v>
      </c>
      <c r="C1330" s="289" t="s">
        <v>1993</v>
      </c>
      <c r="D1330" s="323" t="s">
        <v>2526</v>
      </c>
      <c r="E1330" s="323">
        <v>13676</v>
      </c>
      <c r="F1330" s="336">
        <v>2121001</v>
      </c>
      <c r="G1330" s="289" t="s">
        <v>938</v>
      </c>
      <c r="H1330" s="337" t="s">
        <v>2434</v>
      </c>
      <c r="I1330" s="337"/>
      <c r="J1330" s="337"/>
      <c r="K1330" s="337"/>
      <c r="L1330" s="337"/>
      <c r="M1330" s="337"/>
      <c r="N1330" s="337"/>
      <c r="O1330" s="337"/>
      <c r="P1330" s="337"/>
      <c r="Q1330" s="337"/>
      <c r="R1330" s="337"/>
      <c r="S1330" s="337"/>
      <c r="T1330" s="337"/>
      <c r="U1330" s="337"/>
      <c r="V1330" s="274" t="s">
        <v>2434</v>
      </c>
      <c r="W1330" s="338"/>
      <c r="X1330" s="324"/>
      <c r="Z1330" s="337"/>
      <c r="AA1330" s="337"/>
    </row>
    <row r="1331" s="289" customFormat="1" spans="1:27">
      <c r="A1331" s="321"/>
      <c r="B1331" s="322">
        <v>46000</v>
      </c>
      <c r="C1331" s="289" t="s">
        <v>1068</v>
      </c>
      <c r="D1331" s="323" t="s">
        <v>2526</v>
      </c>
      <c r="E1331" s="323"/>
      <c r="F1331" s="336">
        <v>2111102</v>
      </c>
      <c r="G1331" s="289" t="s">
        <v>932</v>
      </c>
      <c r="H1331" s="337" t="s">
        <v>2528</v>
      </c>
      <c r="I1331" s="337"/>
      <c r="J1331" s="337"/>
      <c r="K1331" s="337"/>
      <c r="L1331" s="337"/>
      <c r="M1331" s="337"/>
      <c r="N1331" s="337"/>
      <c r="O1331" s="337"/>
      <c r="P1331" s="337"/>
      <c r="Q1331" s="337"/>
      <c r="R1331" s="337"/>
      <c r="S1331" s="337"/>
      <c r="T1331" s="337"/>
      <c r="U1331" s="337"/>
      <c r="V1331" s="274" t="s">
        <v>2528</v>
      </c>
      <c r="W1331" s="338"/>
      <c r="X1331" s="324"/>
      <c r="Z1331" s="337"/>
      <c r="AA1331" s="337"/>
    </row>
    <row r="1332" s="289" customFormat="1" spans="1:27">
      <c r="A1332" s="321"/>
      <c r="B1332" s="322">
        <v>46000</v>
      </c>
      <c r="C1332" s="289" t="s">
        <v>1617</v>
      </c>
      <c r="D1332" s="323" t="s">
        <v>2529</v>
      </c>
      <c r="E1332" s="323">
        <v>13678</v>
      </c>
      <c r="F1332" s="336">
        <v>2210801</v>
      </c>
      <c r="G1332" s="289" t="s">
        <v>981</v>
      </c>
      <c r="H1332" s="337">
        <v>21999.25</v>
      </c>
      <c r="I1332" s="337"/>
      <c r="J1332" s="337"/>
      <c r="K1332" s="337"/>
      <c r="L1332" s="337"/>
      <c r="M1332" s="337"/>
      <c r="N1332" s="337"/>
      <c r="O1332" s="337"/>
      <c r="P1332" s="337"/>
      <c r="Q1332" s="337"/>
      <c r="R1332" s="337"/>
      <c r="S1332" s="337"/>
      <c r="T1332" s="337"/>
      <c r="U1332" s="337"/>
      <c r="V1332" s="274" t="s">
        <v>2530</v>
      </c>
      <c r="W1332" s="338"/>
      <c r="X1332" s="324"/>
      <c r="Z1332" s="337"/>
      <c r="AA1332" s="337"/>
    </row>
    <row r="1333" s="289" customFormat="1" spans="1:27">
      <c r="A1333" s="321"/>
      <c r="B1333" s="322">
        <v>46000</v>
      </c>
      <c r="C1333" s="289" t="s">
        <v>1073</v>
      </c>
      <c r="D1333" s="323" t="s">
        <v>2531</v>
      </c>
      <c r="E1333" s="323">
        <v>13679</v>
      </c>
      <c r="F1333" s="336">
        <v>2210711</v>
      </c>
      <c r="G1333" s="289" t="s">
        <v>978</v>
      </c>
      <c r="H1333" s="337">
        <v>1650</v>
      </c>
      <c r="I1333" s="337"/>
      <c r="J1333" s="337"/>
      <c r="K1333" s="337"/>
      <c r="L1333" s="337"/>
      <c r="M1333" s="337"/>
      <c r="N1333" s="337"/>
      <c r="O1333" s="337"/>
      <c r="P1333" s="337"/>
      <c r="Q1333" s="337"/>
      <c r="R1333" s="337"/>
      <c r="S1333" s="337"/>
      <c r="T1333" s="337"/>
      <c r="U1333" s="337"/>
      <c r="V1333" s="274" t="s">
        <v>2532</v>
      </c>
      <c r="W1333" s="338"/>
      <c r="X1333" s="324"/>
      <c r="Z1333" s="337"/>
      <c r="AA1333" s="337"/>
    </row>
    <row r="1334" spans="2:23">
      <c r="B1334" s="254">
        <v>45994</v>
      </c>
      <c r="C1334" s="255" t="s">
        <v>2467</v>
      </c>
      <c r="D1334" s="256" t="s">
        <v>2273</v>
      </c>
      <c r="E1334" s="256">
        <v>13656</v>
      </c>
      <c r="F1334" s="257">
        <v>2210801</v>
      </c>
      <c r="G1334" s="255" t="s">
        <v>981</v>
      </c>
      <c r="H1334" s="258" t="s">
        <v>2533</v>
      </c>
      <c r="I1334" s="258"/>
      <c r="J1334" s="258"/>
      <c r="K1334" s="258"/>
      <c r="L1334" s="258"/>
      <c r="M1334" s="258"/>
      <c r="N1334" s="258"/>
      <c r="O1334" s="258"/>
      <c r="P1334" s="258"/>
      <c r="Q1334" s="258"/>
      <c r="R1334" s="258"/>
      <c r="S1334" s="258"/>
      <c r="T1334" s="258"/>
      <c r="V1334" s="274" t="s">
        <v>2533</v>
      </c>
      <c r="W1334" s="279"/>
    </row>
    <row r="1335" spans="2:23">
      <c r="B1335" s="254">
        <v>45994</v>
      </c>
      <c r="C1335" s="255" t="s">
        <v>1068</v>
      </c>
      <c r="D1335" s="256" t="s">
        <v>2273</v>
      </c>
      <c r="E1335" s="256">
        <v>13657</v>
      </c>
      <c r="F1335" s="257">
        <v>2210801</v>
      </c>
      <c r="G1335" s="255" t="s">
        <v>981</v>
      </c>
      <c r="H1335" s="258" t="s">
        <v>1850</v>
      </c>
      <c r="I1335" s="258"/>
      <c r="J1335" s="258"/>
      <c r="K1335" s="258"/>
      <c r="L1335" s="258"/>
      <c r="M1335" s="258"/>
      <c r="N1335" s="258"/>
      <c r="O1335" s="258"/>
      <c r="P1335" s="258"/>
      <c r="Q1335" s="258"/>
      <c r="R1335" s="258"/>
      <c r="S1335" s="258"/>
      <c r="T1335" s="258"/>
      <c r="V1335" s="274" t="s">
        <v>1850</v>
      </c>
      <c r="W1335" s="279"/>
    </row>
    <row r="1336" spans="2:23">
      <c r="B1336" s="254">
        <v>45994</v>
      </c>
      <c r="C1336" s="255" t="s">
        <v>2534</v>
      </c>
      <c r="D1336" s="256" t="s">
        <v>2276</v>
      </c>
      <c r="E1336" s="256">
        <v>13658</v>
      </c>
      <c r="F1336" s="257">
        <v>2210801</v>
      </c>
      <c r="G1336" s="255" t="s">
        <v>981</v>
      </c>
      <c r="H1336" s="258" t="s">
        <v>2535</v>
      </c>
      <c r="I1336" s="258"/>
      <c r="J1336" s="258"/>
      <c r="K1336" s="258"/>
      <c r="L1336" s="258"/>
      <c r="M1336" s="258"/>
      <c r="N1336" s="258"/>
      <c r="O1336" s="258"/>
      <c r="P1336" s="258"/>
      <c r="Q1336" s="258"/>
      <c r="R1336" s="258"/>
      <c r="S1336" s="258"/>
      <c r="T1336" s="258"/>
      <c r="V1336" s="258" t="s">
        <v>2535</v>
      </c>
      <c r="W1336" s="279"/>
    </row>
    <row r="1337" spans="2:23">
      <c r="B1337" s="254">
        <v>45994</v>
      </c>
      <c r="C1337" s="255" t="s">
        <v>2536</v>
      </c>
      <c r="D1337" s="256" t="s">
        <v>2270</v>
      </c>
      <c r="E1337" s="256">
        <v>13659</v>
      </c>
      <c r="F1337" s="257">
        <v>2210806</v>
      </c>
      <c r="G1337" s="255" t="s">
        <v>982</v>
      </c>
      <c r="H1337" s="258" t="s">
        <v>2537</v>
      </c>
      <c r="I1337" s="258"/>
      <c r="J1337" s="258"/>
      <c r="K1337" s="258"/>
      <c r="L1337" s="258"/>
      <c r="M1337" s="258"/>
      <c r="N1337" s="258"/>
      <c r="O1337" s="258"/>
      <c r="P1337" s="258"/>
      <c r="Q1337" s="258"/>
      <c r="R1337" s="258"/>
      <c r="S1337" s="258"/>
      <c r="T1337" s="258"/>
      <c r="V1337" s="258" t="s">
        <v>2537</v>
      </c>
      <c r="W1337" s="279"/>
    </row>
    <row r="1338" spans="2:23">
      <c r="B1338" s="254">
        <v>45994</v>
      </c>
      <c r="C1338" s="255" t="s">
        <v>2538</v>
      </c>
      <c r="D1338" s="256" t="s">
        <v>2539</v>
      </c>
      <c r="E1338" s="256">
        <v>13660</v>
      </c>
      <c r="F1338" s="257">
        <v>2210603</v>
      </c>
      <c r="G1338" s="255" t="s">
        <v>971</v>
      </c>
      <c r="H1338" s="258" t="s">
        <v>2540</v>
      </c>
      <c r="I1338" s="258"/>
      <c r="J1338" s="258"/>
      <c r="K1338" s="258"/>
      <c r="L1338" s="258"/>
      <c r="M1338" s="258"/>
      <c r="N1338" s="258"/>
      <c r="O1338" s="258"/>
      <c r="P1338" s="258"/>
      <c r="Q1338" s="258"/>
      <c r="R1338" s="258"/>
      <c r="S1338" s="258"/>
      <c r="T1338" s="258"/>
      <c r="V1338" s="258" t="s">
        <v>2540</v>
      </c>
      <c r="W1338" s="279"/>
    </row>
    <row r="1339" spans="2:23">
      <c r="B1339" s="254">
        <v>45995</v>
      </c>
      <c r="C1339" s="255" t="s">
        <v>2424</v>
      </c>
      <c r="D1339" s="256" t="s">
        <v>2541</v>
      </c>
      <c r="E1339" s="256">
        <v>13663</v>
      </c>
      <c r="F1339" s="257">
        <v>2210902</v>
      </c>
      <c r="G1339" s="255" t="s">
        <v>985</v>
      </c>
      <c r="H1339" s="258">
        <v>64330</v>
      </c>
      <c r="I1339" s="258"/>
      <c r="J1339" s="258"/>
      <c r="K1339" s="258"/>
      <c r="L1339" s="258"/>
      <c r="M1339" s="258"/>
      <c r="N1339" s="258"/>
      <c r="O1339" s="258"/>
      <c r="P1339" s="258"/>
      <c r="Q1339" s="258"/>
      <c r="R1339" s="258"/>
      <c r="S1339" s="258"/>
      <c r="T1339" s="258"/>
      <c r="V1339" s="258" t="s">
        <v>2542</v>
      </c>
      <c r="W1339" s="279"/>
    </row>
    <row r="1340" spans="2:23">
      <c r="B1340" s="254">
        <v>45995</v>
      </c>
      <c r="C1340" s="255" t="s">
        <v>1068</v>
      </c>
      <c r="D1340" s="256" t="s">
        <v>2541</v>
      </c>
      <c r="E1340" s="256">
        <v>13664</v>
      </c>
      <c r="F1340" s="257">
        <v>2210902</v>
      </c>
      <c r="G1340" s="255" t="s">
        <v>985</v>
      </c>
      <c r="H1340" s="258">
        <v>2682.8</v>
      </c>
      <c r="I1340" s="258"/>
      <c r="J1340" s="258"/>
      <c r="K1340" s="258"/>
      <c r="L1340" s="258"/>
      <c r="M1340" s="258"/>
      <c r="N1340" s="258"/>
      <c r="O1340" s="258"/>
      <c r="P1340" s="258"/>
      <c r="Q1340" s="258"/>
      <c r="R1340" s="258"/>
      <c r="S1340" s="258"/>
      <c r="T1340" s="258"/>
      <c r="V1340" s="258" t="s">
        <v>2543</v>
      </c>
      <c r="W1340" s="279"/>
    </row>
    <row r="1341" spans="2:23">
      <c r="B1341" s="254">
        <v>45995</v>
      </c>
      <c r="C1341" s="255" t="s">
        <v>1073</v>
      </c>
      <c r="D1341" s="256" t="s">
        <v>2544</v>
      </c>
      <c r="E1341" s="256">
        <v>13665</v>
      </c>
      <c r="F1341" s="257">
        <v>2210806</v>
      </c>
      <c r="G1341" s="255" t="s">
        <v>982</v>
      </c>
      <c r="H1341" s="258">
        <v>5400</v>
      </c>
      <c r="I1341" s="258"/>
      <c r="J1341" s="258"/>
      <c r="K1341" s="258"/>
      <c r="L1341" s="258"/>
      <c r="M1341" s="258"/>
      <c r="N1341" s="258"/>
      <c r="O1341" s="258"/>
      <c r="P1341" s="258"/>
      <c r="Q1341" s="258"/>
      <c r="R1341" s="258"/>
      <c r="S1341" s="258"/>
      <c r="T1341" s="258"/>
      <c r="V1341" s="258" t="s">
        <v>2533</v>
      </c>
      <c r="W1341" s="279"/>
    </row>
    <row r="1342" spans="2:23">
      <c r="B1342" s="254">
        <v>45995</v>
      </c>
      <c r="C1342" s="255" t="s">
        <v>1068</v>
      </c>
      <c r="D1342" s="256" t="s">
        <v>2544</v>
      </c>
      <c r="E1342" s="256">
        <v>13666</v>
      </c>
      <c r="F1342" s="257">
        <v>2210806</v>
      </c>
      <c r="G1342" s="255" t="s">
        <v>982</v>
      </c>
      <c r="H1342" s="258" t="s">
        <v>1850</v>
      </c>
      <c r="I1342" s="258"/>
      <c r="J1342" s="258"/>
      <c r="K1342" s="258"/>
      <c r="L1342" s="258"/>
      <c r="M1342" s="258"/>
      <c r="N1342" s="258"/>
      <c r="O1342" s="258"/>
      <c r="P1342" s="258"/>
      <c r="Q1342" s="258"/>
      <c r="R1342" s="258"/>
      <c r="S1342" s="258"/>
      <c r="T1342" s="258"/>
      <c r="V1342" s="258" t="s">
        <v>1850</v>
      </c>
      <c r="W1342" s="279"/>
    </row>
    <row r="1343" spans="2:23">
      <c r="B1343" s="254">
        <v>45995</v>
      </c>
      <c r="C1343" s="255" t="s">
        <v>1112</v>
      </c>
      <c r="D1343" s="256" t="s">
        <v>2545</v>
      </c>
      <c r="E1343" s="256">
        <v>13667</v>
      </c>
      <c r="F1343" s="257">
        <v>2210205</v>
      </c>
      <c r="G1343" s="255" t="s">
        <v>200</v>
      </c>
      <c r="H1343" s="258" t="s">
        <v>2546</v>
      </c>
      <c r="I1343" s="258"/>
      <c r="J1343" s="258"/>
      <c r="K1343" s="258"/>
      <c r="L1343" s="258"/>
      <c r="M1343" s="258"/>
      <c r="N1343" s="258"/>
      <c r="O1343" s="258"/>
      <c r="P1343" s="258"/>
      <c r="Q1343" s="258"/>
      <c r="R1343" s="258"/>
      <c r="S1343" s="258"/>
      <c r="T1343" s="258"/>
      <c r="V1343" s="258" t="s">
        <v>2546</v>
      </c>
      <c r="W1343" s="279"/>
    </row>
    <row r="1344" spans="2:23">
      <c r="B1344" s="254">
        <v>45995</v>
      </c>
      <c r="C1344" s="255" t="s">
        <v>1068</v>
      </c>
      <c r="D1344" s="256" t="s">
        <v>2545</v>
      </c>
      <c r="E1344" s="256">
        <v>13668</v>
      </c>
      <c r="F1344" s="257">
        <v>2210205</v>
      </c>
      <c r="G1344" s="255" t="s">
        <v>200</v>
      </c>
      <c r="H1344" s="258" t="s">
        <v>2547</v>
      </c>
      <c r="I1344" s="258"/>
      <c r="J1344" s="258"/>
      <c r="K1344" s="258"/>
      <c r="L1344" s="258"/>
      <c r="M1344" s="258"/>
      <c r="N1344" s="258"/>
      <c r="O1344" s="258"/>
      <c r="P1344" s="258"/>
      <c r="Q1344" s="258"/>
      <c r="R1344" s="258"/>
      <c r="S1344" s="258"/>
      <c r="T1344" s="258"/>
      <c r="V1344" s="258" t="s">
        <v>2547</v>
      </c>
      <c r="W1344" s="279"/>
    </row>
    <row r="1345" spans="2:23">
      <c r="B1345" s="254">
        <v>46000</v>
      </c>
      <c r="C1345" s="255" t="s">
        <v>1073</v>
      </c>
      <c r="D1345" s="256" t="s">
        <v>2548</v>
      </c>
      <c r="E1345" s="256">
        <v>13672</v>
      </c>
      <c r="F1345" s="257">
        <v>2210709</v>
      </c>
      <c r="G1345" s="255" t="s">
        <v>151</v>
      </c>
      <c r="H1345" s="258" t="s">
        <v>2549</v>
      </c>
      <c r="I1345" s="258"/>
      <c r="J1345" s="258"/>
      <c r="K1345" s="258"/>
      <c r="L1345" s="258"/>
      <c r="M1345" s="258"/>
      <c r="N1345" s="258"/>
      <c r="O1345" s="258"/>
      <c r="P1345" s="258"/>
      <c r="Q1345" s="258"/>
      <c r="R1345" s="258"/>
      <c r="S1345" s="258"/>
      <c r="T1345" s="258"/>
      <c r="V1345" s="258" t="s">
        <v>2549</v>
      </c>
      <c r="W1345" s="279"/>
    </row>
    <row r="1346" spans="2:23">
      <c r="B1346" s="254">
        <v>46000</v>
      </c>
      <c r="C1346" s="255" t="s">
        <v>1068</v>
      </c>
      <c r="D1346" s="256" t="s">
        <v>2548</v>
      </c>
      <c r="E1346" s="256">
        <v>13673</v>
      </c>
      <c r="F1346" s="257">
        <v>2210709</v>
      </c>
      <c r="G1346" s="255" t="s">
        <v>151</v>
      </c>
      <c r="H1346" s="258" t="s">
        <v>2550</v>
      </c>
      <c r="I1346" s="258"/>
      <c r="J1346" s="258"/>
      <c r="K1346" s="258"/>
      <c r="L1346" s="258"/>
      <c r="M1346" s="258"/>
      <c r="N1346" s="258"/>
      <c r="O1346" s="258"/>
      <c r="P1346" s="258"/>
      <c r="Q1346" s="258"/>
      <c r="R1346" s="258"/>
      <c r="S1346" s="258"/>
      <c r="T1346" s="258"/>
      <c r="V1346" s="258" t="s">
        <v>2550</v>
      </c>
      <c r="W1346" s="279"/>
    </row>
    <row r="1347" spans="2:23">
      <c r="B1347" s="254" t="s">
        <v>2483</v>
      </c>
      <c r="C1347" s="255" t="s">
        <v>1068</v>
      </c>
      <c r="D1347" s="256" t="s">
        <v>2551</v>
      </c>
      <c r="E1347" s="256" t="s">
        <v>2552</v>
      </c>
      <c r="F1347" s="257">
        <v>2210205</v>
      </c>
      <c r="G1347" s="255" t="s">
        <v>200</v>
      </c>
      <c r="H1347" s="258">
        <v>3000</v>
      </c>
      <c r="I1347" s="258"/>
      <c r="J1347" s="258"/>
      <c r="K1347" s="258"/>
      <c r="L1347" s="258"/>
      <c r="M1347" s="258"/>
      <c r="N1347" s="258"/>
      <c r="O1347" s="258"/>
      <c r="P1347" s="258"/>
      <c r="Q1347" s="258">
        <v>3000</v>
      </c>
      <c r="R1347" s="258"/>
      <c r="S1347" s="258"/>
      <c r="T1347" s="258"/>
      <c r="W1347" s="279"/>
    </row>
    <row r="1348" spans="2:23">
      <c r="B1348" s="254" t="s">
        <v>2246</v>
      </c>
      <c r="C1348" s="255" t="s">
        <v>1432</v>
      </c>
      <c r="F1348" s="257">
        <v>2211101</v>
      </c>
      <c r="G1348" s="255" t="s">
        <v>988</v>
      </c>
      <c r="H1348" s="258">
        <v>352</v>
      </c>
      <c r="I1348" s="258"/>
      <c r="J1348" s="258"/>
      <c r="K1348" s="258"/>
      <c r="L1348" s="258"/>
      <c r="M1348" s="258"/>
      <c r="N1348" s="258"/>
      <c r="O1348" s="258"/>
      <c r="P1348" s="258"/>
      <c r="Q1348" s="258">
        <v>352</v>
      </c>
      <c r="R1348" s="258"/>
      <c r="S1348" s="258"/>
      <c r="T1348" s="258"/>
      <c r="W1348" s="279"/>
    </row>
    <row r="1349" spans="2:23">
      <c r="B1349" s="254" t="s">
        <v>2483</v>
      </c>
      <c r="C1349" s="255" t="s">
        <v>1112</v>
      </c>
      <c r="D1349" s="256" t="s">
        <v>2551</v>
      </c>
      <c r="E1349" s="256" t="s">
        <v>2553</v>
      </c>
      <c r="F1349" s="257">
        <v>2210205</v>
      </c>
      <c r="G1349" s="255" t="s">
        <v>200</v>
      </c>
      <c r="H1349" s="258">
        <v>37000</v>
      </c>
      <c r="I1349" s="258"/>
      <c r="J1349" s="258"/>
      <c r="K1349" s="258"/>
      <c r="L1349" s="258"/>
      <c r="M1349" s="258"/>
      <c r="N1349" s="258"/>
      <c r="O1349" s="258"/>
      <c r="P1349" s="258"/>
      <c r="Q1349" s="258">
        <v>37000</v>
      </c>
      <c r="R1349" s="258"/>
      <c r="S1349" s="258"/>
      <c r="T1349" s="258"/>
      <c r="W1349" s="279"/>
    </row>
    <row r="1350" spans="2:23">
      <c r="B1350" s="254" t="s">
        <v>2242</v>
      </c>
      <c r="C1350" s="255" t="s">
        <v>1068</v>
      </c>
      <c r="D1350" s="256" t="s">
        <v>2554</v>
      </c>
      <c r="E1350" s="256" t="s">
        <v>2555</v>
      </c>
      <c r="F1350" s="257">
        <v>2210711</v>
      </c>
      <c r="G1350" s="255" t="s">
        <v>978</v>
      </c>
      <c r="H1350" s="258">
        <v>1934.25</v>
      </c>
      <c r="I1350" s="258"/>
      <c r="J1350" s="258"/>
      <c r="K1350" s="258"/>
      <c r="L1350" s="258"/>
      <c r="M1350" s="258"/>
      <c r="N1350" s="258"/>
      <c r="O1350" s="258"/>
      <c r="P1350" s="258"/>
      <c r="Q1350" s="258">
        <v>1934.25</v>
      </c>
      <c r="R1350" s="258"/>
      <c r="S1350" s="258"/>
      <c r="T1350" s="258"/>
      <c r="W1350" s="279"/>
    </row>
    <row r="1351" spans="2:23">
      <c r="B1351" s="254" t="s">
        <v>2242</v>
      </c>
      <c r="C1351" s="255" t="s">
        <v>2556</v>
      </c>
      <c r="D1351" s="256" t="s">
        <v>2554</v>
      </c>
      <c r="E1351" s="256" t="s">
        <v>2557</v>
      </c>
      <c r="F1351" s="257">
        <v>2210711</v>
      </c>
      <c r="G1351" s="255" t="s">
        <v>978</v>
      </c>
      <c r="H1351" s="258">
        <v>101065.75</v>
      </c>
      <c r="I1351" s="258"/>
      <c r="J1351" s="258"/>
      <c r="K1351" s="258"/>
      <c r="L1351" s="258"/>
      <c r="M1351" s="258"/>
      <c r="N1351" s="258"/>
      <c r="O1351" s="258"/>
      <c r="P1351" s="258"/>
      <c r="Q1351" s="258">
        <v>101065.75</v>
      </c>
      <c r="R1351" s="258"/>
      <c r="S1351" s="258"/>
      <c r="T1351" s="258"/>
      <c r="W1351" s="279"/>
    </row>
    <row r="1352" spans="2:23">
      <c r="B1352" s="254" t="s">
        <v>2496</v>
      </c>
      <c r="C1352" s="255" t="s">
        <v>1073</v>
      </c>
      <c r="D1352" s="256" t="s">
        <v>2558</v>
      </c>
      <c r="E1352" s="256" t="s">
        <v>2559</v>
      </c>
      <c r="F1352" s="257">
        <v>2210511</v>
      </c>
      <c r="G1352" s="255" t="s">
        <v>965</v>
      </c>
      <c r="H1352" s="258">
        <v>20646</v>
      </c>
      <c r="I1352" s="258"/>
      <c r="J1352" s="258"/>
      <c r="K1352" s="258"/>
      <c r="L1352" s="258"/>
      <c r="M1352" s="258"/>
      <c r="N1352" s="258"/>
      <c r="O1352" s="258"/>
      <c r="P1352" s="258"/>
      <c r="Q1352" s="258">
        <v>20646</v>
      </c>
      <c r="R1352" s="258"/>
      <c r="S1352" s="258"/>
      <c r="T1352" s="258"/>
      <c r="W1352" s="279"/>
    </row>
    <row r="1353" spans="2:23">
      <c r="B1353" s="254" t="s">
        <v>2496</v>
      </c>
      <c r="C1353" s="255" t="s">
        <v>1068</v>
      </c>
      <c r="D1353" s="256" t="s">
        <v>2558</v>
      </c>
      <c r="E1353" s="256" t="s">
        <v>2560</v>
      </c>
      <c r="F1353" s="257">
        <v>2210511</v>
      </c>
      <c r="G1353" s="255" t="s">
        <v>965</v>
      </c>
      <c r="H1353" s="258">
        <v>444</v>
      </c>
      <c r="I1353" s="258"/>
      <c r="J1353" s="258"/>
      <c r="K1353" s="258"/>
      <c r="L1353" s="258"/>
      <c r="M1353" s="258"/>
      <c r="N1353" s="258"/>
      <c r="O1353" s="258"/>
      <c r="P1353" s="258"/>
      <c r="Q1353" s="258">
        <v>444</v>
      </c>
      <c r="R1353" s="258"/>
      <c r="S1353" s="258"/>
      <c r="T1353" s="258"/>
      <c r="W1353" s="279"/>
    </row>
    <row r="1354" spans="2:23">
      <c r="B1354" s="254">
        <v>46000</v>
      </c>
      <c r="C1354" s="255" t="s">
        <v>2561</v>
      </c>
      <c r="D1354" s="256" t="s">
        <v>2562</v>
      </c>
      <c r="E1354" s="256" t="s">
        <v>2563</v>
      </c>
      <c r="F1354" s="257">
        <v>2210616</v>
      </c>
      <c r="G1354" s="255" t="s">
        <v>974</v>
      </c>
      <c r="H1354" s="258">
        <v>63008.28</v>
      </c>
      <c r="I1354" s="258"/>
      <c r="J1354" s="258"/>
      <c r="K1354" s="258"/>
      <c r="L1354" s="258"/>
      <c r="M1354" s="258"/>
      <c r="N1354" s="258"/>
      <c r="O1354" s="258"/>
      <c r="P1354" s="258"/>
      <c r="Q1354" s="258">
        <v>63008.28</v>
      </c>
      <c r="R1354" s="258"/>
      <c r="S1354" s="258"/>
      <c r="T1354" s="258"/>
      <c r="W1354" s="279"/>
    </row>
    <row r="1355" spans="2:23">
      <c r="B1355" s="254" t="s">
        <v>2503</v>
      </c>
      <c r="C1355" s="255" t="s">
        <v>1112</v>
      </c>
      <c r="D1355" s="256" t="s">
        <v>2564</v>
      </c>
      <c r="E1355" s="256" t="s">
        <v>2565</v>
      </c>
      <c r="F1355" s="257">
        <v>2210616</v>
      </c>
      <c r="G1355" s="255" t="s">
        <v>974</v>
      </c>
      <c r="H1355" s="258">
        <v>65329.5</v>
      </c>
      <c r="I1355" s="258"/>
      <c r="J1355" s="258"/>
      <c r="K1355" s="258"/>
      <c r="L1355" s="258"/>
      <c r="M1355" s="258"/>
      <c r="N1355" s="258"/>
      <c r="O1355" s="258"/>
      <c r="P1355" s="258"/>
      <c r="Q1355" s="258">
        <v>65329.5</v>
      </c>
      <c r="R1355" s="258"/>
      <c r="S1355" s="258"/>
      <c r="T1355" s="258"/>
      <c r="W1355" s="279"/>
    </row>
    <row r="1356" spans="2:23">
      <c r="B1356" s="254" t="s">
        <v>2503</v>
      </c>
      <c r="C1356" s="255" t="s">
        <v>1068</v>
      </c>
      <c r="D1356" s="256" t="s">
        <v>2564</v>
      </c>
      <c r="E1356" s="256" t="s">
        <v>803</v>
      </c>
      <c r="F1356" s="257">
        <v>2210616</v>
      </c>
      <c r="G1356" s="255" t="s">
        <v>974</v>
      </c>
      <c r="H1356" s="258">
        <v>2020.5</v>
      </c>
      <c r="I1356" s="258"/>
      <c r="J1356" s="258"/>
      <c r="K1356" s="258"/>
      <c r="L1356" s="258"/>
      <c r="M1356" s="258"/>
      <c r="N1356" s="258"/>
      <c r="O1356" s="258"/>
      <c r="P1356" s="258"/>
      <c r="Q1356" s="258">
        <v>2020.5</v>
      </c>
      <c r="R1356" s="258"/>
      <c r="S1356" s="258"/>
      <c r="T1356" s="258"/>
      <c r="W1356" s="279"/>
    </row>
    <row r="1357" spans="2:23">
      <c r="B1357" s="254">
        <v>46000</v>
      </c>
      <c r="C1357" s="255" t="s">
        <v>2566</v>
      </c>
      <c r="D1357" s="256" t="s">
        <v>2567</v>
      </c>
      <c r="E1357" s="256" t="s">
        <v>2568</v>
      </c>
      <c r="H1357" s="258">
        <v>74968.27</v>
      </c>
      <c r="I1357" s="258"/>
      <c r="J1357" s="258"/>
      <c r="K1357" s="258"/>
      <c r="L1357" s="258"/>
      <c r="M1357" s="258"/>
      <c r="N1357" s="258"/>
      <c r="O1357" s="258"/>
      <c r="P1357" s="258"/>
      <c r="Q1357" s="258">
        <v>74968</v>
      </c>
      <c r="R1357" s="258"/>
      <c r="S1357" s="258"/>
      <c r="T1357" s="258"/>
      <c r="W1357" s="279"/>
    </row>
    <row r="1358" spans="2:23">
      <c r="B1358" s="254">
        <v>45995</v>
      </c>
      <c r="C1358" s="255" t="s">
        <v>2569</v>
      </c>
      <c r="D1358" s="256" t="s">
        <v>2570</v>
      </c>
      <c r="E1358" s="256" t="s">
        <v>2571</v>
      </c>
      <c r="H1358" s="258">
        <v>97000</v>
      </c>
      <c r="I1358" s="258"/>
      <c r="J1358" s="258"/>
      <c r="K1358" s="258"/>
      <c r="L1358" s="258"/>
      <c r="M1358" s="258"/>
      <c r="N1358" s="258"/>
      <c r="O1358" s="258"/>
      <c r="P1358" s="258"/>
      <c r="Q1358" s="258">
        <v>97000</v>
      </c>
      <c r="R1358" s="258"/>
      <c r="S1358" s="258"/>
      <c r="T1358" s="258"/>
      <c r="W1358" s="279"/>
    </row>
    <row r="1359" spans="2:23">
      <c r="B1359" s="254">
        <v>45995</v>
      </c>
      <c r="C1359" s="255" t="s">
        <v>1068</v>
      </c>
      <c r="D1359" s="256" t="s">
        <v>2570</v>
      </c>
      <c r="E1359" s="256" t="s">
        <v>2572</v>
      </c>
      <c r="H1359" s="258">
        <v>3000</v>
      </c>
      <c r="I1359" s="258"/>
      <c r="J1359" s="258"/>
      <c r="K1359" s="258"/>
      <c r="L1359" s="258"/>
      <c r="M1359" s="258"/>
      <c r="N1359" s="258"/>
      <c r="O1359" s="258"/>
      <c r="P1359" s="258"/>
      <c r="Q1359" s="258">
        <v>3000</v>
      </c>
      <c r="R1359" s="258"/>
      <c r="S1359" s="258"/>
      <c r="T1359" s="258"/>
      <c r="W1359" s="279"/>
    </row>
    <row r="1360" spans="2:23">
      <c r="B1360" s="254">
        <v>45995</v>
      </c>
      <c r="C1360" s="255" t="s">
        <v>2573</v>
      </c>
      <c r="D1360" s="256" t="s">
        <v>2574</v>
      </c>
      <c r="E1360" s="256" t="s">
        <v>2575</v>
      </c>
      <c r="H1360" s="258">
        <v>94469.57</v>
      </c>
      <c r="I1360" s="258"/>
      <c r="J1360" s="258"/>
      <c r="K1360" s="258"/>
      <c r="L1360" s="258"/>
      <c r="M1360" s="258"/>
      <c r="N1360" s="258"/>
      <c r="O1360" s="258"/>
      <c r="P1360" s="258"/>
      <c r="Q1360" s="258">
        <v>94469.57</v>
      </c>
      <c r="R1360" s="258"/>
      <c r="S1360" s="258"/>
      <c r="T1360" s="258"/>
      <c r="W1360" s="279"/>
    </row>
    <row r="1361" spans="2:23">
      <c r="B1361" s="254">
        <v>45995</v>
      </c>
      <c r="C1361" s="255" t="s">
        <v>1068</v>
      </c>
      <c r="D1361" s="256" t="s">
        <v>2574</v>
      </c>
      <c r="E1361" s="256" t="s">
        <v>2576</v>
      </c>
      <c r="H1361" s="258">
        <v>2530.43</v>
      </c>
      <c r="I1361" s="258"/>
      <c r="J1361" s="258"/>
      <c r="K1361" s="258"/>
      <c r="L1361" s="258"/>
      <c r="M1361" s="258"/>
      <c r="N1361" s="258"/>
      <c r="O1361" s="258"/>
      <c r="P1361" s="258"/>
      <c r="Q1361" s="258">
        <v>2530.43</v>
      </c>
      <c r="R1361" s="258"/>
      <c r="S1361" s="258"/>
      <c r="T1361" s="258"/>
      <c r="W1361" s="279"/>
    </row>
    <row r="1362" spans="2:23">
      <c r="B1362" s="254">
        <v>45995</v>
      </c>
      <c r="C1362" s="255" t="s">
        <v>2573</v>
      </c>
      <c r="D1362" s="256" t="s">
        <v>2577</v>
      </c>
      <c r="E1362" s="256" t="s">
        <v>2578</v>
      </c>
      <c r="H1362" s="258">
        <v>72014.59</v>
      </c>
      <c r="I1362" s="258"/>
      <c r="J1362" s="258"/>
      <c r="K1362" s="258"/>
      <c r="L1362" s="258"/>
      <c r="M1362" s="258"/>
      <c r="N1362" s="258"/>
      <c r="O1362" s="258"/>
      <c r="P1362" s="258"/>
      <c r="Q1362" s="258">
        <v>72014.59</v>
      </c>
      <c r="R1362" s="258"/>
      <c r="S1362" s="258"/>
      <c r="T1362" s="258"/>
      <c r="W1362" s="279"/>
    </row>
    <row r="1363" spans="2:23">
      <c r="B1363" s="254">
        <v>46000</v>
      </c>
      <c r="C1363" s="255" t="s">
        <v>1066</v>
      </c>
      <c r="D1363" s="256" t="s">
        <v>2579</v>
      </c>
      <c r="E1363" s="256" t="s">
        <v>2580</v>
      </c>
      <c r="H1363" s="258">
        <v>38069.23</v>
      </c>
      <c r="I1363" s="258"/>
      <c r="J1363" s="258"/>
      <c r="K1363" s="258"/>
      <c r="L1363" s="258"/>
      <c r="M1363" s="258"/>
      <c r="N1363" s="258"/>
      <c r="O1363" s="258"/>
      <c r="P1363" s="258"/>
      <c r="Q1363" s="258">
        <v>38069.23</v>
      </c>
      <c r="R1363" s="258"/>
      <c r="S1363" s="258"/>
      <c r="T1363" s="258"/>
      <c r="W1363" s="279"/>
    </row>
    <row r="1364" spans="2:23">
      <c r="B1364" s="254">
        <v>46000</v>
      </c>
      <c r="C1364" s="255" t="s">
        <v>1068</v>
      </c>
      <c r="D1364" s="256" t="s">
        <v>2579</v>
      </c>
      <c r="E1364" s="256" t="s">
        <v>2581</v>
      </c>
      <c r="H1364" s="258">
        <v>1130.76</v>
      </c>
      <c r="I1364" s="258"/>
      <c r="J1364" s="258"/>
      <c r="K1364" s="258"/>
      <c r="L1364" s="258"/>
      <c r="M1364" s="258"/>
      <c r="N1364" s="258"/>
      <c r="O1364" s="258"/>
      <c r="P1364" s="258"/>
      <c r="Q1364" s="258">
        <v>1130.76</v>
      </c>
      <c r="R1364" s="258"/>
      <c r="S1364" s="258"/>
      <c r="T1364" s="258"/>
      <c r="W1364" s="279"/>
    </row>
    <row r="1365" spans="2:23">
      <c r="B1365" s="254">
        <v>46000</v>
      </c>
      <c r="C1365" s="255" t="s">
        <v>1980</v>
      </c>
      <c r="D1365" s="256" t="s">
        <v>2582</v>
      </c>
      <c r="E1365" s="256" t="s">
        <v>2583</v>
      </c>
      <c r="H1365" s="258">
        <v>94112</v>
      </c>
      <c r="I1365" s="258"/>
      <c r="J1365" s="258"/>
      <c r="K1365" s="258"/>
      <c r="L1365" s="258"/>
      <c r="M1365" s="258"/>
      <c r="N1365" s="258"/>
      <c r="O1365" s="258"/>
      <c r="P1365" s="258"/>
      <c r="Q1365" s="258">
        <v>94112</v>
      </c>
      <c r="R1365" s="258"/>
      <c r="S1365" s="258"/>
      <c r="T1365" s="258"/>
      <c r="W1365" s="279"/>
    </row>
    <row r="1366" spans="2:23">
      <c r="B1366" s="254">
        <v>46000</v>
      </c>
      <c r="C1366" s="255" t="s">
        <v>1068</v>
      </c>
      <c r="D1366" s="256" t="s">
        <v>2582</v>
      </c>
      <c r="E1366" s="256" t="s">
        <v>2584</v>
      </c>
      <c r="H1366" s="258">
        <v>2736</v>
      </c>
      <c r="I1366" s="258"/>
      <c r="J1366" s="258"/>
      <c r="K1366" s="258"/>
      <c r="L1366" s="258"/>
      <c r="M1366" s="258"/>
      <c r="N1366" s="258"/>
      <c r="O1366" s="258"/>
      <c r="P1366" s="258"/>
      <c r="Q1366" s="258">
        <v>2736</v>
      </c>
      <c r="R1366" s="258"/>
      <c r="S1366" s="258"/>
      <c r="T1366" s="258"/>
      <c r="W1366" s="279"/>
    </row>
    <row r="1367" spans="2:23">
      <c r="B1367" s="254" t="s">
        <v>2503</v>
      </c>
      <c r="C1367" s="255" t="s">
        <v>1112</v>
      </c>
      <c r="D1367" s="256" t="s">
        <v>2585</v>
      </c>
      <c r="E1367" s="256" t="s">
        <v>2565</v>
      </c>
      <c r="H1367" s="258">
        <v>66081.25</v>
      </c>
      <c r="I1367" s="258"/>
      <c r="J1367" s="258"/>
      <c r="K1367" s="258"/>
      <c r="L1367" s="258"/>
      <c r="M1367" s="258"/>
      <c r="N1367" s="258"/>
      <c r="O1367" s="258"/>
      <c r="P1367" s="258"/>
      <c r="Q1367" s="258">
        <v>66081.25</v>
      </c>
      <c r="R1367" s="258"/>
      <c r="S1367" s="258"/>
      <c r="T1367" s="258"/>
      <c r="W1367" s="279"/>
    </row>
    <row r="1368" spans="2:23">
      <c r="B1368" s="254" t="s">
        <v>2503</v>
      </c>
      <c r="C1368" s="255" t="s">
        <v>1068</v>
      </c>
      <c r="D1368" s="256" t="s">
        <v>2585</v>
      </c>
      <c r="E1368" s="256" t="s">
        <v>803</v>
      </c>
      <c r="H1368" s="258">
        <v>2043.75</v>
      </c>
      <c r="I1368" s="258"/>
      <c r="J1368" s="258"/>
      <c r="K1368" s="258"/>
      <c r="L1368" s="258"/>
      <c r="M1368" s="258"/>
      <c r="N1368" s="258"/>
      <c r="O1368" s="258"/>
      <c r="P1368" s="258"/>
      <c r="Q1368" s="258">
        <v>2043.75</v>
      </c>
      <c r="R1368" s="258"/>
      <c r="S1368" s="258"/>
      <c r="T1368" s="258"/>
      <c r="W1368" s="279"/>
    </row>
    <row r="1369" spans="2:23">
      <c r="B1369" s="254" t="s">
        <v>2503</v>
      </c>
      <c r="C1369" s="255" t="s">
        <v>1112</v>
      </c>
      <c r="D1369" s="256" t="s">
        <v>2586</v>
      </c>
      <c r="E1369" s="256" t="s">
        <v>2587</v>
      </c>
      <c r="H1369" s="258">
        <v>33300</v>
      </c>
      <c r="I1369" s="258"/>
      <c r="J1369" s="258"/>
      <c r="K1369" s="258"/>
      <c r="L1369" s="258"/>
      <c r="M1369" s="258"/>
      <c r="N1369" s="258"/>
      <c r="O1369" s="258"/>
      <c r="P1369" s="258"/>
      <c r="Q1369" s="258">
        <v>33300</v>
      </c>
      <c r="R1369" s="258"/>
      <c r="S1369" s="258"/>
      <c r="T1369" s="258"/>
      <c r="W1369" s="279"/>
    </row>
    <row r="1370" spans="2:23">
      <c r="B1370" s="254" t="s">
        <v>2503</v>
      </c>
      <c r="C1370" s="255" t="s">
        <v>1068</v>
      </c>
      <c r="D1370" s="256" t="s">
        <v>2586</v>
      </c>
      <c r="E1370" s="256" t="s">
        <v>2588</v>
      </c>
      <c r="H1370" s="258">
        <v>2700</v>
      </c>
      <c r="I1370" s="258"/>
      <c r="J1370" s="258"/>
      <c r="K1370" s="258"/>
      <c r="L1370" s="258"/>
      <c r="M1370" s="258"/>
      <c r="N1370" s="258"/>
      <c r="O1370" s="258"/>
      <c r="P1370" s="258"/>
      <c r="Q1370" s="258">
        <v>2700</v>
      </c>
      <c r="R1370" s="258"/>
      <c r="S1370" s="258"/>
      <c r="T1370" s="258"/>
      <c r="W1370" s="279"/>
    </row>
    <row r="1371" spans="2:23">
      <c r="B1371" s="254" t="s">
        <v>2503</v>
      </c>
      <c r="C1371" s="255" t="s">
        <v>2589</v>
      </c>
      <c r="D1371" s="256" t="s">
        <v>2590</v>
      </c>
      <c r="E1371" s="256" t="s">
        <v>2591</v>
      </c>
      <c r="H1371" s="258">
        <v>87469.06</v>
      </c>
      <c r="I1371" s="258"/>
      <c r="J1371" s="258"/>
      <c r="K1371" s="258"/>
      <c r="L1371" s="258"/>
      <c r="M1371" s="258"/>
      <c r="N1371" s="258"/>
      <c r="O1371" s="258"/>
      <c r="P1371" s="258"/>
      <c r="Q1371" s="258">
        <v>87469.06</v>
      </c>
      <c r="R1371" s="258"/>
      <c r="S1371" s="258"/>
      <c r="T1371" s="258"/>
      <c r="W1371" s="279"/>
    </row>
    <row r="1372" spans="2:23">
      <c r="B1372" s="254" t="s">
        <v>2503</v>
      </c>
      <c r="C1372" s="255" t="s">
        <v>1068</v>
      </c>
      <c r="D1372" s="256" t="s">
        <v>2590</v>
      </c>
      <c r="E1372" s="256" t="s">
        <v>2592</v>
      </c>
      <c r="H1372" s="258">
        <v>4603.64</v>
      </c>
      <c r="I1372" s="258"/>
      <c r="J1372" s="258"/>
      <c r="K1372" s="258"/>
      <c r="L1372" s="258"/>
      <c r="M1372" s="258"/>
      <c r="N1372" s="258"/>
      <c r="O1372" s="258"/>
      <c r="P1372" s="258"/>
      <c r="Q1372" s="258">
        <v>4603.64</v>
      </c>
      <c r="R1372" s="258"/>
      <c r="S1372" s="258"/>
      <c r="T1372" s="258"/>
      <c r="W1372" s="279"/>
    </row>
    <row r="1373" spans="2:23">
      <c r="B1373" s="254" t="s">
        <v>2509</v>
      </c>
      <c r="C1373" s="255" t="s">
        <v>2593</v>
      </c>
      <c r="D1373" s="256" t="s">
        <v>2594</v>
      </c>
      <c r="E1373" s="256" t="s">
        <v>2559</v>
      </c>
      <c r="H1373" s="258">
        <v>29790</v>
      </c>
      <c r="I1373" s="258"/>
      <c r="J1373" s="258"/>
      <c r="K1373" s="258"/>
      <c r="L1373" s="258"/>
      <c r="M1373" s="258"/>
      <c r="N1373" s="258"/>
      <c r="O1373" s="258"/>
      <c r="P1373" s="258"/>
      <c r="Q1373" s="258">
        <v>29790</v>
      </c>
      <c r="R1373" s="258"/>
      <c r="S1373" s="258"/>
      <c r="T1373" s="258"/>
      <c r="W1373" s="279"/>
    </row>
    <row r="1374" spans="2:23">
      <c r="B1374" s="254" t="s">
        <v>2497</v>
      </c>
      <c r="C1374" s="255" t="s">
        <v>1874</v>
      </c>
      <c r="D1374" s="256" t="s">
        <v>2595</v>
      </c>
      <c r="E1374" s="256" t="s">
        <v>2596</v>
      </c>
      <c r="H1374" s="258">
        <v>47500</v>
      </c>
      <c r="I1374" s="258"/>
      <c r="J1374" s="258"/>
      <c r="K1374" s="258"/>
      <c r="L1374" s="258"/>
      <c r="M1374" s="258"/>
      <c r="N1374" s="258"/>
      <c r="O1374" s="258"/>
      <c r="P1374" s="258"/>
      <c r="Q1374" s="258">
        <v>47500</v>
      </c>
      <c r="R1374" s="258"/>
      <c r="S1374" s="258"/>
      <c r="T1374" s="258"/>
      <c r="W1374" s="279"/>
    </row>
    <row r="1375" spans="2:23">
      <c r="B1375" s="254" t="s">
        <v>2497</v>
      </c>
      <c r="C1375" s="255" t="s">
        <v>1068</v>
      </c>
      <c r="D1375" s="256" t="s">
        <v>2595</v>
      </c>
      <c r="E1375" s="256" t="s">
        <v>2597</v>
      </c>
      <c r="H1375" s="258">
        <v>2500</v>
      </c>
      <c r="I1375" s="258"/>
      <c r="J1375" s="258"/>
      <c r="K1375" s="258"/>
      <c r="L1375" s="258"/>
      <c r="M1375" s="258"/>
      <c r="N1375" s="258"/>
      <c r="O1375" s="258"/>
      <c r="P1375" s="258"/>
      <c r="Q1375" s="258">
        <v>2500</v>
      </c>
      <c r="R1375" s="258"/>
      <c r="S1375" s="258"/>
      <c r="T1375" s="258"/>
      <c r="W1375" s="279"/>
    </row>
    <row r="1376" spans="2:23">
      <c r="B1376" s="254" t="s">
        <v>2483</v>
      </c>
      <c r="C1376" s="255" t="s">
        <v>1073</v>
      </c>
      <c r="D1376" s="256" t="s">
        <v>2598</v>
      </c>
      <c r="E1376" s="256" t="s">
        <v>2599</v>
      </c>
      <c r="H1376" s="258">
        <v>157250</v>
      </c>
      <c r="I1376" s="258"/>
      <c r="J1376" s="258"/>
      <c r="K1376" s="258"/>
      <c r="L1376" s="258"/>
      <c r="M1376" s="258"/>
      <c r="N1376" s="258"/>
      <c r="O1376" s="258"/>
      <c r="P1376" s="258"/>
      <c r="Q1376" s="258">
        <v>157250</v>
      </c>
      <c r="R1376" s="258"/>
      <c r="S1376" s="258"/>
      <c r="T1376" s="258"/>
      <c r="W1376" s="279"/>
    </row>
    <row r="1377" spans="2:23">
      <c r="B1377" s="254" t="s">
        <v>2483</v>
      </c>
      <c r="C1377" s="255" t="s">
        <v>1068</v>
      </c>
      <c r="D1377" s="256" t="s">
        <v>2598</v>
      </c>
      <c r="E1377" s="256" t="s">
        <v>2600</v>
      </c>
      <c r="H1377" s="258">
        <v>12750</v>
      </c>
      <c r="I1377" s="258"/>
      <c r="J1377" s="258"/>
      <c r="K1377" s="258"/>
      <c r="L1377" s="258"/>
      <c r="M1377" s="258"/>
      <c r="N1377" s="258"/>
      <c r="O1377" s="258"/>
      <c r="P1377" s="258"/>
      <c r="Q1377" s="258">
        <v>12750</v>
      </c>
      <c r="R1377" s="258"/>
      <c r="S1377" s="258"/>
      <c r="T1377" s="258"/>
      <c r="W1377" s="279"/>
    </row>
    <row r="1378" spans="2:23">
      <c r="B1378" s="254">
        <v>45942</v>
      </c>
      <c r="C1378" s="255" t="s">
        <v>2566</v>
      </c>
      <c r="D1378" s="256" t="s">
        <v>2567</v>
      </c>
      <c r="E1378" s="256" t="s">
        <v>2601</v>
      </c>
      <c r="H1378" s="258">
        <v>158569.72</v>
      </c>
      <c r="I1378" s="258"/>
      <c r="J1378" s="258"/>
      <c r="K1378" s="258"/>
      <c r="L1378" s="258"/>
      <c r="M1378" s="258"/>
      <c r="N1378" s="258"/>
      <c r="O1378" s="258"/>
      <c r="P1378" s="258"/>
      <c r="Q1378" s="258">
        <v>158569.72</v>
      </c>
      <c r="R1378" s="258"/>
      <c r="S1378" s="258"/>
      <c r="T1378" s="258"/>
      <c r="W1378" s="279"/>
    </row>
    <row r="1379" spans="2:23">
      <c r="B1379" s="254">
        <v>45942</v>
      </c>
      <c r="C1379" s="255" t="s">
        <v>1068</v>
      </c>
      <c r="D1379" s="256" t="s">
        <v>2567</v>
      </c>
      <c r="E1379" s="256" t="s">
        <v>2601</v>
      </c>
      <c r="H1379" s="258">
        <v>8345.78</v>
      </c>
      <c r="I1379" s="258"/>
      <c r="J1379" s="258"/>
      <c r="K1379" s="258"/>
      <c r="L1379" s="258"/>
      <c r="M1379" s="258"/>
      <c r="N1379" s="258"/>
      <c r="O1379" s="258"/>
      <c r="P1379" s="258"/>
      <c r="Q1379" s="258">
        <v>8345.78</v>
      </c>
      <c r="R1379" s="258"/>
      <c r="S1379" s="258"/>
      <c r="T1379" s="258"/>
      <c r="W1379" s="279"/>
    </row>
    <row r="1380" spans="2:23">
      <c r="B1380" s="254">
        <v>46008</v>
      </c>
      <c r="C1380" s="255" t="s">
        <v>1073</v>
      </c>
      <c r="D1380" s="256" t="s">
        <v>2273</v>
      </c>
      <c r="E1380" s="256" t="s">
        <v>2279</v>
      </c>
      <c r="F1380" s="257">
        <v>2210709</v>
      </c>
      <c r="G1380" s="255" t="s">
        <v>151</v>
      </c>
      <c r="H1380" s="258">
        <v>17115</v>
      </c>
      <c r="I1380" s="258"/>
      <c r="J1380" s="258"/>
      <c r="K1380" s="258"/>
      <c r="L1380" s="258"/>
      <c r="M1380" s="258"/>
      <c r="N1380" s="258"/>
      <c r="O1380" s="258"/>
      <c r="P1380" s="258"/>
      <c r="Q1380" s="258"/>
      <c r="R1380" s="258"/>
      <c r="S1380" s="258"/>
      <c r="T1380" s="258"/>
      <c r="U1380" s="258" t="s">
        <v>2280</v>
      </c>
      <c r="W1380" s="279"/>
    </row>
    <row r="1381" spans="2:23">
      <c r="B1381" s="254">
        <v>46008</v>
      </c>
      <c r="C1381" s="255" t="s">
        <v>1068</v>
      </c>
      <c r="D1381" s="256" t="s">
        <v>2273</v>
      </c>
      <c r="E1381" s="256" t="s">
        <v>2274</v>
      </c>
      <c r="F1381" s="257">
        <v>2210709</v>
      </c>
      <c r="G1381" s="255" t="s">
        <v>1099</v>
      </c>
      <c r="H1381" s="258" t="s">
        <v>2275</v>
      </c>
      <c r="I1381" s="258"/>
      <c r="J1381" s="258"/>
      <c r="K1381" s="258"/>
      <c r="L1381" s="258"/>
      <c r="M1381" s="258"/>
      <c r="N1381" s="258"/>
      <c r="O1381" s="258"/>
      <c r="P1381" s="258"/>
      <c r="Q1381" s="258"/>
      <c r="R1381" s="258"/>
      <c r="S1381" s="258"/>
      <c r="T1381" s="258"/>
      <c r="U1381" s="258" t="s">
        <v>2275</v>
      </c>
      <c r="W1381" s="279"/>
    </row>
    <row r="1382" spans="2:23">
      <c r="B1382" s="254">
        <v>46008</v>
      </c>
      <c r="C1382" s="255" t="s">
        <v>2602</v>
      </c>
      <c r="D1382" s="256" t="s">
        <v>2276</v>
      </c>
      <c r="E1382" s="256" t="s">
        <v>2603</v>
      </c>
      <c r="F1382" s="257">
        <v>2111248</v>
      </c>
      <c r="G1382" s="255" t="s">
        <v>936</v>
      </c>
      <c r="H1382" s="258">
        <v>28200</v>
      </c>
      <c r="I1382" s="258"/>
      <c r="J1382" s="258"/>
      <c r="K1382" s="258"/>
      <c r="L1382" s="258"/>
      <c r="M1382" s="258"/>
      <c r="N1382" s="258"/>
      <c r="O1382" s="258"/>
      <c r="P1382" s="258"/>
      <c r="Q1382" s="258"/>
      <c r="R1382" s="258"/>
      <c r="S1382" s="258"/>
      <c r="T1382" s="258"/>
      <c r="U1382" s="258">
        <v>28200</v>
      </c>
      <c r="W1382" s="279"/>
    </row>
    <row r="1383" spans="2:23">
      <c r="B1383" s="254">
        <v>46008</v>
      </c>
      <c r="C1383" s="255" t="s">
        <v>1068</v>
      </c>
      <c r="D1383" s="256" t="s">
        <v>2276</v>
      </c>
      <c r="E1383" s="256" t="s">
        <v>2277</v>
      </c>
      <c r="F1383" s="257">
        <v>2111248</v>
      </c>
      <c r="G1383" s="255" t="s">
        <v>936</v>
      </c>
      <c r="H1383" s="258">
        <v>1800</v>
      </c>
      <c r="I1383" s="258"/>
      <c r="J1383" s="258"/>
      <c r="K1383" s="258"/>
      <c r="L1383" s="258"/>
      <c r="M1383" s="258"/>
      <c r="N1383" s="258"/>
      <c r="O1383" s="258"/>
      <c r="P1383" s="258"/>
      <c r="Q1383" s="258"/>
      <c r="R1383" s="258"/>
      <c r="S1383" s="258"/>
      <c r="T1383" s="258"/>
      <c r="U1383" s="258" t="s">
        <v>2278</v>
      </c>
      <c r="W1383" s="279"/>
    </row>
    <row r="1384" spans="2:23">
      <c r="B1384" s="254">
        <v>46008</v>
      </c>
      <c r="C1384" s="255" t="s">
        <v>1973</v>
      </c>
      <c r="D1384" s="256" t="s">
        <v>2270</v>
      </c>
      <c r="E1384" s="256" t="s">
        <v>2271</v>
      </c>
      <c r="F1384" s="257">
        <v>2821009</v>
      </c>
      <c r="G1384" s="255" t="s">
        <v>160</v>
      </c>
      <c r="H1384" s="258">
        <v>6000</v>
      </c>
      <c r="I1384" s="258"/>
      <c r="J1384" s="258"/>
      <c r="K1384" s="258"/>
      <c r="L1384" s="258"/>
      <c r="M1384" s="258"/>
      <c r="N1384" s="258"/>
      <c r="O1384" s="258"/>
      <c r="P1384" s="258"/>
      <c r="Q1384" s="258"/>
      <c r="R1384" s="258"/>
      <c r="S1384" s="258"/>
      <c r="T1384" s="258"/>
      <c r="U1384" s="258" t="s">
        <v>2272</v>
      </c>
      <c r="W1384" s="279"/>
    </row>
    <row r="1385" spans="2:23">
      <c r="B1385" s="254">
        <v>46008</v>
      </c>
      <c r="C1385" s="255" t="s">
        <v>1073</v>
      </c>
      <c r="D1385" s="256" t="s">
        <v>2273</v>
      </c>
      <c r="E1385" s="256" t="s">
        <v>2279</v>
      </c>
      <c r="F1385" s="257">
        <v>2210709</v>
      </c>
      <c r="G1385" s="255" t="s">
        <v>151</v>
      </c>
      <c r="H1385" s="258">
        <v>17115</v>
      </c>
      <c r="I1385" s="258"/>
      <c r="J1385" s="258"/>
      <c r="K1385" s="258"/>
      <c r="L1385" s="258"/>
      <c r="M1385" s="258"/>
      <c r="N1385" s="258"/>
      <c r="O1385" s="258"/>
      <c r="P1385" s="258"/>
      <c r="Q1385" s="258"/>
      <c r="R1385" s="258"/>
      <c r="S1385" s="258"/>
      <c r="T1385" s="258"/>
      <c r="U1385" s="258" t="s">
        <v>2280</v>
      </c>
      <c r="W1385" s="279"/>
    </row>
    <row r="1386" spans="2:23">
      <c r="B1386" s="254">
        <v>45994</v>
      </c>
      <c r="C1386" s="255" t="s">
        <v>2467</v>
      </c>
      <c r="D1386" s="256" t="s">
        <v>2604</v>
      </c>
      <c r="E1386" s="256" t="s">
        <v>2605</v>
      </c>
      <c r="F1386" s="257">
        <v>2210801</v>
      </c>
      <c r="G1386" s="255" t="s">
        <v>981</v>
      </c>
      <c r="H1386" s="258">
        <v>5400</v>
      </c>
      <c r="I1386" s="258"/>
      <c r="J1386" s="258"/>
      <c r="K1386" s="258"/>
      <c r="L1386" s="258"/>
      <c r="M1386" s="258"/>
      <c r="N1386" s="258"/>
      <c r="O1386" s="258"/>
      <c r="P1386" s="258"/>
      <c r="Q1386" s="258"/>
      <c r="R1386" s="258"/>
      <c r="S1386" s="258"/>
      <c r="T1386" s="258"/>
      <c r="V1386" s="273">
        <v>5400</v>
      </c>
      <c r="W1386" s="279"/>
    </row>
    <row r="1387" spans="2:23">
      <c r="B1387" s="254">
        <v>45994</v>
      </c>
      <c r="C1387" s="255" t="s">
        <v>1068</v>
      </c>
      <c r="D1387" s="256" t="s">
        <v>2604</v>
      </c>
      <c r="E1387" s="256" t="s">
        <v>2606</v>
      </c>
      <c r="F1387" s="257">
        <v>2210801</v>
      </c>
      <c r="G1387" s="255" t="s">
        <v>981</v>
      </c>
      <c r="H1387" s="258">
        <v>600</v>
      </c>
      <c r="I1387" s="258"/>
      <c r="J1387" s="258"/>
      <c r="K1387" s="258"/>
      <c r="L1387" s="258"/>
      <c r="M1387" s="258"/>
      <c r="N1387" s="258"/>
      <c r="O1387" s="258"/>
      <c r="P1387" s="258"/>
      <c r="Q1387" s="258"/>
      <c r="R1387" s="258"/>
      <c r="S1387" s="258"/>
      <c r="T1387" s="258"/>
      <c r="V1387" s="273">
        <v>600</v>
      </c>
      <c r="W1387" s="279"/>
    </row>
    <row r="1388" spans="2:23">
      <c r="B1388" s="254">
        <v>45994</v>
      </c>
      <c r="C1388" s="255" t="s">
        <v>2534</v>
      </c>
      <c r="D1388" s="256" t="s">
        <v>2276</v>
      </c>
      <c r="E1388" s="256" t="s">
        <v>2607</v>
      </c>
      <c r="F1388" s="257">
        <v>2210806</v>
      </c>
      <c r="G1388" s="255" t="s">
        <v>982</v>
      </c>
      <c r="H1388" s="258">
        <v>3300</v>
      </c>
      <c r="I1388" s="258"/>
      <c r="J1388" s="258"/>
      <c r="K1388" s="258"/>
      <c r="L1388" s="258"/>
      <c r="M1388" s="258"/>
      <c r="N1388" s="258"/>
      <c r="O1388" s="258"/>
      <c r="P1388" s="258"/>
      <c r="Q1388" s="258"/>
      <c r="R1388" s="258"/>
      <c r="S1388" s="258"/>
      <c r="T1388" s="258"/>
      <c r="V1388" s="258">
        <v>3300</v>
      </c>
      <c r="W1388" s="279"/>
    </row>
    <row r="1389" spans="2:23">
      <c r="B1389" s="254">
        <v>45994</v>
      </c>
      <c r="C1389" s="255" t="s">
        <v>2536</v>
      </c>
      <c r="D1389" s="256" t="s">
        <v>2270</v>
      </c>
      <c r="E1389" s="256" t="s">
        <v>2608</v>
      </c>
      <c r="F1389" s="257">
        <v>2210806</v>
      </c>
      <c r="G1389" s="255" t="s">
        <v>982</v>
      </c>
      <c r="H1389" s="258">
        <v>7000</v>
      </c>
      <c r="I1389" s="258"/>
      <c r="J1389" s="258"/>
      <c r="K1389" s="258"/>
      <c r="L1389" s="258"/>
      <c r="M1389" s="258"/>
      <c r="N1389" s="258"/>
      <c r="O1389" s="258"/>
      <c r="P1389" s="258"/>
      <c r="Q1389" s="258"/>
      <c r="R1389" s="258"/>
      <c r="S1389" s="258"/>
      <c r="T1389" s="258"/>
      <c r="V1389" s="258">
        <v>7000</v>
      </c>
      <c r="W1389" s="279"/>
    </row>
    <row r="1390" spans="2:23">
      <c r="B1390" s="254">
        <v>45994</v>
      </c>
      <c r="C1390" s="255" t="s">
        <v>2609</v>
      </c>
      <c r="D1390" s="256" t="s">
        <v>2539</v>
      </c>
      <c r="E1390" s="256" t="s">
        <v>2610</v>
      </c>
      <c r="F1390" s="257">
        <v>2210806</v>
      </c>
      <c r="G1390" s="255" t="s">
        <v>982</v>
      </c>
      <c r="H1390" s="258">
        <v>1200</v>
      </c>
      <c r="I1390" s="258"/>
      <c r="J1390" s="258"/>
      <c r="K1390" s="258"/>
      <c r="L1390" s="258"/>
      <c r="M1390" s="258"/>
      <c r="N1390" s="258"/>
      <c r="O1390" s="258"/>
      <c r="P1390" s="258"/>
      <c r="Q1390" s="258"/>
      <c r="R1390" s="258"/>
      <c r="S1390" s="258"/>
      <c r="T1390" s="258"/>
      <c r="V1390" s="258">
        <v>1200</v>
      </c>
      <c r="W1390" s="279"/>
    </row>
    <row r="1391" spans="2:23">
      <c r="B1391" s="254">
        <v>45789</v>
      </c>
      <c r="C1391" s="255" t="s">
        <v>1073</v>
      </c>
      <c r="D1391" s="256" t="s">
        <v>2541</v>
      </c>
      <c r="E1391" s="256" t="s">
        <v>2611</v>
      </c>
      <c r="F1391" s="257">
        <v>2210902</v>
      </c>
      <c r="G1391" s="255" t="s">
        <v>985</v>
      </c>
      <c r="H1391" s="258">
        <v>64330</v>
      </c>
      <c r="I1391" s="258"/>
      <c r="J1391" s="258"/>
      <c r="K1391" s="258"/>
      <c r="L1391" s="258"/>
      <c r="M1391" s="258"/>
      <c r="N1391" s="258"/>
      <c r="O1391" s="258"/>
      <c r="P1391" s="258"/>
      <c r="Q1391" s="258"/>
      <c r="R1391" s="258"/>
      <c r="S1391" s="258"/>
      <c r="T1391" s="258"/>
      <c r="V1391" s="258">
        <v>64330</v>
      </c>
      <c r="W1391" s="279"/>
    </row>
    <row r="1392" spans="2:23">
      <c r="B1392" s="254">
        <v>45789</v>
      </c>
      <c r="C1392" s="255" t="s">
        <v>1068</v>
      </c>
      <c r="D1392" s="256" t="s">
        <v>2541</v>
      </c>
      <c r="E1392" s="256" t="s">
        <v>2612</v>
      </c>
      <c r="F1392" s="257">
        <v>2210902</v>
      </c>
      <c r="G1392" s="255" t="s">
        <v>985</v>
      </c>
      <c r="H1392" s="258">
        <v>2682.8</v>
      </c>
      <c r="I1392" s="258"/>
      <c r="J1392" s="258"/>
      <c r="K1392" s="258"/>
      <c r="L1392" s="258"/>
      <c r="M1392" s="258"/>
      <c r="N1392" s="258"/>
      <c r="O1392" s="258"/>
      <c r="P1392" s="258"/>
      <c r="Q1392" s="258"/>
      <c r="R1392" s="258"/>
      <c r="S1392" s="258"/>
      <c r="T1392" s="258"/>
      <c r="V1392" s="258">
        <v>2682.8</v>
      </c>
      <c r="W1392" s="279"/>
    </row>
    <row r="1393" spans="2:23">
      <c r="B1393" s="254">
        <v>45995</v>
      </c>
      <c r="C1393" s="255" t="s">
        <v>1073</v>
      </c>
      <c r="D1393" s="256" t="s">
        <v>2544</v>
      </c>
      <c r="E1393" s="256">
        <v>13665</v>
      </c>
      <c r="F1393" s="257">
        <v>2210806</v>
      </c>
      <c r="G1393" s="255" t="s">
        <v>982</v>
      </c>
      <c r="H1393" s="258">
        <v>5400</v>
      </c>
      <c r="I1393" s="258"/>
      <c r="J1393" s="258"/>
      <c r="K1393" s="258"/>
      <c r="L1393" s="258"/>
      <c r="M1393" s="258"/>
      <c r="N1393" s="258"/>
      <c r="O1393" s="258"/>
      <c r="P1393" s="258"/>
      <c r="Q1393" s="258"/>
      <c r="R1393" s="258"/>
      <c r="S1393" s="258"/>
      <c r="T1393" s="258"/>
      <c r="V1393" s="258">
        <v>5400</v>
      </c>
      <c r="W1393" s="279"/>
    </row>
    <row r="1394" spans="2:23">
      <c r="B1394" s="254">
        <v>45995</v>
      </c>
      <c r="C1394" s="255" t="s">
        <v>1068</v>
      </c>
      <c r="D1394" s="256" t="s">
        <v>2544</v>
      </c>
      <c r="E1394" s="256">
        <v>13666</v>
      </c>
      <c r="F1394" s="257">
        <v>2210806</v>
      </c>
      <c r="G1394" s="255" t="s">
        <v>982</v>
      </c>
      <c r="H1394" s="258" t="s">
        <v>1850</v>
      </c>
      <c r="I1394" s="258"/>
      <c r="J1394" s="258"/>
      <c r="K1394" s="258"/>
      <c r="L1394" s="258"/>
      <c r="M1394" s="258"/>
      <c r="N1394" s="258"/>
      <c r="O1394" s="258"/>
      <c r="P1394" s="258"/>
      <c r="Q1394" s="258"/>
      <c r="R1394" s="258"/>
      <c r="S1394" s="258"/>
      <c r="T1394" s="258"/>
      <c r="V1394" s="274" t="s">
        <v>1850</v>
      </c>
      <c r="W1394" s="279"/>
    </row>
    <row r="1395" spans="2:23">
      <c r="B1395" s="254">
        <v>45995</v>
      </c>
      <c r="C1395" s="255" t="s">
        <v>1112</v>
      </c>
      <c r="D1395" s="256" t="s">
        <v>2545</v>
      </c>
      <c r="E1395" s="256">
        <v>13667</v>
      </c>
      <c r="F1395" s="257">
        <v>2210205</v>
      </c>
      <c r="G1395" s="255" t="s">
        <v>200</v>
      </c>
      <c r="H1395" s="258" t="s">
        <v>2546</v>
      </c>
      <c r="I1395" s="258"/>
      <c r="J1395" s="258"/>
      <c r="K1395" s="258"/>
      <c r="L1395" s="258"/>
      <c r="M1395" s="258"/>
      <c r="N1395" s="258"/>
      <c r="O1395" s="258"/>
      <c r="P1395" s="258"/>
      <c r="Q1395" s="258"/>
      <c r="R1395" s="258"/>
      <c r="S1395" s="258"/>
      <c r="T1395" s="258"/>
      <c r="V1395" s="258" t="s">
        <v>2546</v>
      </c>
      <c r="W1395" s="279"/>
    </row>
    <row r="1396" spans="2:23">
      <c r="B1396" s="254">
        <v>45995</v>
      </c>
      <c r="C1396" s="255" t="s">
        <v>1068</v>
      </c>
      <c r="D1396" s="256" t="s">
        <v>2545</v>
      </c>
      <c r="E1396" s="256">
        <v>13668</v>
      </c>
      <c r="F1396" s="257">
        <v>2210205</v>
      </c>
      <c r="G1396" s="255" t="s">
        <v>200</v>
      </c>
      <c r="H1396" s="258" t="s">
        <v>2547</v>
      </c>
      <c r="I1396" s="258"/>
      <c r="J1396" s="258"/>
      <c r="K1396" s="258"/>
      <c r="L1396" s="258"/>
      <c r="M1396" s="258"/>
      <c r="N1396" s="258"/>
      <c r="O1396" s="258"/>
      <c r="P1396" s="258"/>
      <c r="Q1396" s="258"/>
      <c r="R1396" s="258"/>
      <c r="S1396" s="258"/>
      <c r="T1396" s="258"/>
      <c r="V1396" s="274" t="s">
        <v>2547</v>
      </c>
      <c r="W1396" s="279"/>
    </row>
    <row r="1397" spans="2:23">
      <c r="B1397" s="254">
        <v>46000</v>
      </c>
      <c r="C1397" s="255" t="s">
        <v>1073</v>
      </c>
      <c r="D1397" s="256" t="s">
        <v>2548</v>
      </c>
      <c r="E1397" s="256">
        <v>13672</v>
      </c>
      <c r="F1397" s="257">
        <v>2210709</v>
      </c>
      <c r="G1397" s="255" t="s">
        <v>151</v>
      </c>
      <c r="H1397" s="258" t="s">
        <v>2549</v>
      </c>
      <c r="I1397" s="258"/>
      <c r="J1397" s="258"/>
      <c r="K1397" s="258"/>
      <c r="L1397" s="258"/>
      <c r="M1397" s="258"/>
      <c r="N1397" s="258"/>
      <c r="O1397" s="258"/>
      <c r="P1397" s="258"/>
      <c r="Q1397" s="258"/>
      <c r="R1397" s="258"/>
      <c r="S1397" s="258"/>
      <c r="T1397" s="258"/>
      <c r="V1397" s="274" t="s">
        <v>2549</v>
      </c>
      <c r="W1397" s="279"/>
    </row>
    <row r="1398" spans="2:23">
      <c r="B1398" s="254">
        <v>46000</v>
      </c>
      <c r="C1398" s="255" t="s">
        <v>1068</v>
      </c>
      <c r="D1398" s="256" t="s">
        <v>2548</v>
      </c>
      <c r="E1398" s="256">
        <v>13673</v>
      </c>
      <c r="F1398" s="257">
        <v>2210709</v>
      </c>
      <c r="G1398" s="255" t="s">
        <v>151</v>
      </c>
      <c r="H1398" s="258" t="s">
        <v>2550</v>
      </c>
      <c r="I1398" s="258"/>
      <c r="J1398" s="258"/>
      <c r="K1398" s="258"/>
      <c r="L1398" s="258"/>
      <c r="M1398" s="258"/>
      <c r="N1398" s="258"/>
      <c r="O1398" s="258"/>
      <c r="P1398" s="258"/>
      <c r="Q1398" s="258"/>
      <c r="R1398" s="258"/>
      <c r="S1398" s="258"/>
      <c r="T1398" s="258"/>
      <c r="V1398" s="258" t="s">
        <v>2550</v>
      </c>
      <c r="W1398" s="279"/>
    </row>
    <row r="1399" spans="2:23">
      <c r="B1399" s="254">
        <v>46000</v>
      </c>
      <c r="C1399" s="255" t="s">
        <v>1122</v>
      </c>
      <c r="D1399" s="256" t="s">
        <v>2526</v>
      </c>
      <c r="E1399" s="256">
        <v>13674</v>
      </c>
      <c r="F1399" s="257">
        <v>2111102</v>
      </c>
      <c r="G1399" s="255" t="s">
        <v>932</v>
      </c>
      <c r="H1399" s="258">
        <v>55333.16</v>
      </c>
      <c r="I1399" s="258"/>
      <c r="J1399" s="258"/>
      <c r="K1399" s="258"/>
      <c r="L1399" s="258"/>
      <c r="M1399" s="258"/>
      <c r="N1399" s="258"/>
      <c r="O1399" s="258"/>
      <c r="P1399" s="258"/>
      <c r="Q1399" s="258"/>
      <c r="R1399" s="258"/>
      <c r="S1399" s="258"/>
      <c r="T1399" s="258"/>
      <c r="V1399" s="258">
        <v>55333.16</v>
      </c>
      <c r="W1399" s="279"/>
    </row>
    <row r="1400" spans="2:23">
      <c r="B1400" s="254">
        <v>46000</v>
      </c>
      <c r="C1400" s="255" t="s">
        <v>1704</v>
      </c>
      <c r="D1400" s="256" t="s">
        <v>2526</v>
      </c>
      <c r="E1400" s="256">
        <v>13675</v>
      </c>
      <c r="F1400" s="257">
        <v>2121001</v>
      </c>
      <c r="G1400" s="255" t="s">
        <v>938</v>
      </c>
      <c r="H1400" s="258" t="s">
        <v>2527</v>
      </c>
      <c r="I1400" s="258"/>
      <c r="J1400" s="258"/>
      <c r="K1400" s="258"/>
      <c r="L1400" s="258"/>
      <c r="M1400" s="258"/>
      <c r="N1400" s="258"/>
      <c r="O1400" s="258"/>
      <c r="P1400" s="258"/>
      <c r="Q1400" s="258"/>
      <c r="R1400" s="258"/>
      <c r="S1400" s="258"/>
      <c r="T1400" s="258"/>
      <c r="V1400" s="258" t="s">
        <v>2527</v>
      </c>
      <c r="W1400" s="279"/>
    </row>
    <row r="1401" spans="2:23">
      <c r="B1401" s="254">
        <v>46000</v>
      </c>
      <c r="C1401" s="255" t="s">
        <v>1993</v>
      </c>
      <c r="D1401" s="256" t="s">
        <v>2526</v>
      </c>
      <c r="E1401" s="256">
        <v>13676</v>
      </c>
      <c r="F1401" s="257">
        <v>2121001</v>
      </c>
      <c r="G1401" s="255" t="s">
        <v>938</v>
      </c>
      <c r="H1401" s="258" t="s">
        <v>2434</v>
      </c>
      <c r="I1401" s="258"/>
      <c r="J1401" s="258"/>
      <c r="K1401" s="258"/>
      <c r="L1401" s="258"/>
      <c r="M1401" s="258"/>
      <c r="N1401" s="258"/>
      <c r="O1401" s="258"/>
      <c r="P1401" s="258"/>
      <c r="Q1401" s="258"/>
      <c r="R1401" s="258"/>
      <c r="S1401" s="258"/>
      <c r="T1401" s="258"/>
      <c r="V1401" s="258" t="s">
        <v>2434</v>
      </c>
      <c r="W1401" s="279"/>
    </row>
    <row r="1402" spans="2:23">
      <c r="B1402" s="254">
        <v>46000</v>
      </c>
      <c r="C1402" s="255" t="s">
        <v>1068</v>
      </c>
      <c r="D1402" s="256" t="s">
        <v>2526</v>
      </c>
      <c r="F1402" s="257">
        <v>2111102</v>
      </c>
      <c r="G1402" s="255" t="s">
        <v>932</v>
      </c>
      <c r="H1402" s="258" t="s">
        <v>2528</v>
      </c>
      <c r="I1402" s="258"/>
      <c r="J1402" s="258"/>
      <c r="K1402" s="258"/>
      <c r="L1402" s="258"/>
      <c r="M1402" s="258"/>
      <c r="N1402" s="258"/>
      <c r="O1402" s="258"/>
      <c r="P1402" s="258"/>
      <c r="Q1402" s="258"/>
      <c r="R1402" s="258"/>
      <c r="S1402" s="258"/>
      <c r="T1402" s="258"/>
      <c r="V1402" s="258" t="s">
        <v>2528</v>
      </c>
      <c r="W1402" s="279"/>
    </row>
    <row r="1403" spans="2:23">
      <c r="B1403" s="254">
        <v>46000</v>
      </c>
      <c r="C1403" s="255" t="s">
        <v>1617</v>
      </c>
      <c r="D1403" s="256" t="s">
        <v>2529</v>
      </c>
      <c r="E1403" s="256">
        <v>13678</v>
      </c>
      <c r="F1403" s="257">
        <v>2210801</v>
      </c>
      <c r="G1403" s="255" t="s">
        <v>981</v>
      </c>
      <c r="H1403" s="258">
        <v>21999.25</v>
      </c>
      <c r="I1403" s="258"/>
      <c r="J1403" s="258"/>
      <c r="K1403" s="258"/>
      <c r="L1403" s="258"/>
      <c r="M1403" s="258"/>
      <c r="N1403" s="258"/>
      <c r="O1403" s="258"/>
      <c r="P1403" s="258"/>
      <c r="Q1403" s="258"/>
      <c r="R1403" s="258"/>
      <c r="S1403" s="258"/>
      <c r="T1403" s="258"/>
      <c r="V1403" s="258">
        <v>21999.25</v>
      </c>
      <c r="W1403" s="279"/>
    </row>
    <row r="1404" spans="2:23">
      <c r="B1404" s="254">
        <v>46000</v>
      </c>
      <c r="C1404" s="255" t="s">
        <v>1073</v>
      </c>
      <c r="D1404" s="256" t="s">
        <v>2531</v>
      </c>
      <c r="E1404" s="256">
        <v>13679</v>
      </c>
      <c r="F1404" s="257">
        <v>2210711</v>
      </c>
      <c r="G1404" s="255" t="s">
        <v>978</v>
      </c>
      <c r="H1404" s="258">
        <v>1650</v>
      </c>
      <c r="I1404" s="258"/>
      <c r="J1404" s="258"/>
      <c r="K1404" s="258"/>
      <c r="L1404" s="258"/>
      <c r="M1404" s="258"/>
      <c r="N1404" s="258"/>
      <c r="O1404" s="258"/>
      <c r="P1404" s="258"/>
      <c r="Q1404" s="258"/>
      <c r="R1404" s="258"/>
      <c r="S1404" s="258"/>
      <c r="T1404" s="258"/>
      <c r="V1404" s="258">
        <v>1650</v>
      </c>
      <c r="W1404" s="279"/>
    </row>
    <row r="1405" spans="2:23">
      <c r="B1405" s="254">
        <v>46002</v>
      </c>
      <c r="C1405" s="255" t="s">
        <v>1073</v>
      </c>
      <c r="D1405" s="256" t="s">
        <v>2513</v>
      </c>
      <c r="E1405" s="256">
        <v>13681</v>
      </c>
      <c r="F1405" s="257">
        <v>2210709</v>
      </c>
      <c r="G1405" s="255" t="s">
        <v>151</v>
      </c>
      <c r="H1405" s="258">
        <v>6565.82</v>
      </c>
      <c r="I1405" s="258"/>
      <c r="J1405" s="258"/>
      <c r="K1405" s="258"/>
      <c r="L1405" s="258"/>
      <c r="M1405" s="258"/>
      <c r="N1405" s="258"/>
      <c r="O1405" s="258"/>
      <c r="P1405" s="258"/>
      <c r="Q1405" s="258"/>
      <c r="R1405" s="258"/>
      <c r="S1405" s="258"/>
      <c r="T1405" s="258"/>
      <c r="V1405" s="274">
        <v>6565.82</v>
      </c>
      <c r="W1405" s="279"/>
    </row>
    <row r="1406" spans="2:23">
      <c r="B1406" s="254">
        <v>46002</v>
      </c>
      <c r="C1406" s="255" t="s">
        <v>1068</v>
      </c>
      <c r="D1406" s="256" t="s">
        <v>2513</v>
      </c>
      <c r="E1406" s="256">
        <v>13684</v>
      </c>
      <c r="F1406" s="257">
        <v>2210709</v>
      </c>
      <c r="G1406" s="255" t="s">
        <v>151</v>
      </c>
      <c r="H1406" s="258" t="s">
        <v>2515</v>
      </c>
      <c r="I1406" s="258"/>
      <c r="J1406" s="258"/>
      <c r="K1406" s="258"/>
      <c r="L1406" s="258"/>
      <c r="M1406" s="258"/>
      <c r="N1406" s="258"/>
      <c r="O1406" s="258"/>
      <c r="P1406" s="258"/>
      <c r="Q1406" s="258"/>
      <c r="R1406" s="258"/>
      <c r="S1406" s="258"/>
      <c r="T1406" s="258"/>
      <c r="V1406" s="258" t="s">
        <v>2515</v>
      </c>
      <c r="W1406" s="279"/>
    </row>
    <row r="1407" spans="2:23">
      <c r="B1407" s="254">
        <v>46002</v>
      </c>
      <c r="C1407" s="255" t="s">
        <v>1073</v>
      </c>
      <c r="D1407" s="256" t="s">
        <v>2516</v>
      </c>
      <c r="E1407" s="256">
        <v>13681</v>
      </c>
      <c r="F1407" s="257">
        <v>2210709</v>
      </c>
      <c r="G1407" s="255" t="s">
        <v>151</v>
      </c>
      <c r="H1407" s="258" t="s">
        <v>2517</v>
      </c>
      <c r="I1407" s="258"/>
      <c r="J1407" s="258"/>
      <c r="K1407" s="258"/>
      <c r="L1407" s="258"/>
      <c r="M1407" s="258"/>
      <c r="N1407" s="258"/>
      <c r="O1407" s="258"/>
      <c r="P1407" s="258"/>
      <c r="Q1407" s="258"/>
      <c r="R1407" s="258"/>
      <c r="S1407" s="258"/>
      <c r="T1407" s="258"/>
      <c r="V1407" s="258" t="s">
        <v>2517</v>
      </c>
      <c r="W1407" s="279"/>
    </row>
    <row r="1408" spans="2:23">
      <c r="B1408" s="254">
        <v>46002</v>
      </c>
      <c r="C1408" s="255" t="s">
        <v>1068</v>
      </c>
      <c r="D1408" s="256" t="s">
        <v>2516</v>
      </c>
      <c r="E1408" s="256">
        <v>13685</v>
      </c>
      <c r="F1408" s="257">
        <v>2210709</v>
      </c>
      <c r="G1408" s="255" t="s">
        <v>151</v>
      </c>
      <c r="H1408" s="258" t="s">
        <v>2518</v>
      </c>
      <c r="I1408" s="258"/>
      <c r="J1408" s="258"/>
      <c r="K1408" s="258"/>
      <c r="L1408" s="258"/>
      <c r="M1408" s="258"/>
      <c r="N1408" s="258"/>
      <c r="O1408" s="258"/>
      <c r="P1408" s="258"/>
      <c r="Q1408" s="258"/>
      <c r="R1408" s="258"/>
      <c r="S1408" s="258"/>
      <c r="T1408" s="258"/>
      <c r="V1408" s="258" t="s">
        <v>2518</v>
      </c>
      <c r="W1408" s="279"/>
    </row>
    <row r="1409" spans="2:23">
      <c r="B1409" s="254">
        <v>46002</v>
      </c>
      <c r="C1409" s="255" t="s">
        <v>1073</v>
      </c>
      <c r="D1409" s="256" t="s">
        <v>2519</v>
      </c>
      <c r="E1409" s="256">
        <v>13681</v>
      </c>
      <c r="F1409" s="257">
        <v>2210709</v>
      </c>
      <c r="G1409" s="255" t="s">
        <v>151</v>
      </c>
      <c r="H1409" s="258" t="s">
        <v>2520</v>
      </c>
      <c r="I1409" s="258"/>
      <c r="J1409" s="258"/>
      <c r="K1409" s="258"/>
      <c r="L1409" s="258"/>
      <c r="M1409" s="258"/>
      <c r="N1409" s="258"/>
      <c r="O1409" s="258"/>
      <c r="P1409" s="258"/>
      <c r="Q1409" s="258"/>
      <c r="R1409" s="258"/>
      <c r="S1409" s="258"/>
      <c r="T1409" s="258"/>
      <c r="V1409" s="258" t="s">
        <v>2520</v>
      </c>
      <c r="W1409" s="279"/>
    </row>
    <row r="1410" spans="2:23">
      <c r="B1410" s="254">
        <v>46002</v>
      </c>
      <c r="C1410" s="255" t="s">
        <v>1068</v>
      </c>
      <c r="D1410" s="256" t="s">
        <v>2519</v>
      </c>
      <c r="E1410" s="256">
        <v>13683</v>
      </c>
      <c r="F1410" s="257">
        <v>2210709</v>
      </c>
      <c r="G1410" s="255" t="s">
        <v>151</v>
      </c>
      <c r="H1410" s="258" t="s">
        <v>2521</v>
      </c>
      <c r="I1410" s="258"/>
      <c r="J1410" s="258"/>
      <c r="K1410" s="258"/>
      <c r="L1410" s="258"/>
      <c r="M1410" s="258"/>
      <c r="N1410" s="258"/>
      <c r="O1410" s="258"/>
      <c r="P1410" s="258"/>
      <c r="Q1410" s="258"/>
      <c r="R1410" s="258"/>
      <c r="S1410" s="258"/>
      <c r="T1410" s="258"/>
      <c r="V1410" s="258" t="s">
        <v>2521</v>
      </c>
      <c r="W1410" s="279"/>
    </row>
    <row r="1411" spans="2:23">
      <c r="B1411" s="254">
        <v>46003</v>
      </c>
      <c r="C1411" s="255" t="s">
        <v>1112</v>
      </c>
      <c r="D1411" s="256" t="s">
        <v>2522</v>
      </c>
      <c r="E1411" s="256">
        <v>13682</v>
      </c>
      <c r="F1411" s="257">
        <v>2210205</v>
      </c>
      <c r="G1411" s="255" t="s">
        <v>200</v>
      </c>
      <c r="H1411" s="258" t="s">
        <v>2395</v>
      </c>
      <c r="I1411" s="258"/>
      <c r="J1411" s="258"/>
      <c r="K1411" s="258"/>
      <c r="L1411" s="258"/>
      <c r="M1411" s="258"/>
      <c r="N1411" s="258"/>
      <c r="O1411" s="258"/>
      <c r="P1411" s="258"/>
      <c r="Q1411" s="258"/>
      <c r="R1411" s="258"/>
      <c r="S1411" s="258"/>
      <c r="T1411" s="258"/>
      <c r="V1411" s="258" t="s">
        <v>2395</v>
      </c>
      <c r="W1411" s="279"/>
    </row>
    <row r="1412" spans="2:23">
      <c r="B1412" s="254">
        <v>46003</v>
      </c>
      <c r="C1412" s="255" t="s">
        <v>1068</v>
      </c>
      <c r="D1412" s="256" t="s">
        <v>2522</v>
      </c>
      <c r="E1412" s="256">
        <v>13689</v>
      </c>
      <c r="F1412" s="257">
        <v>2210205</v>
      </c>
      <c r="G1412" s="255" t="s">
        <v>200</v>
      </c>
      <c r="H1412" s="258" t="s">
        <v>2393</v>
      </c>
      <c r="I1412" s="258"/>
      <c r="J1412" s="258"/>
      <c r="K1412" s="258"/>
      <c r="L1412" s="258"/>
      <c r="M1412" s="258"/>
      <c r="N1412" s="258"/>
      <c r="O1412" s="258"/>
      <c r="P1412" s="258"/>
      <c r="Q1412" s="258"/>
      <c r="R1412" s="258"/>
      <c r="S1412" s="258"/>
      <c r="T1412" s="258"/>
      <c r="V1412" s="258" t="s">
        <v>2393</v>
      </c>
      <c r="W1412" s="279"/>
    </row>
    <row r="1413" spans="2:23">
      <c r="B1413" s="254">
        <v>46003</v>
      </c>
      <c r="C1413" s="255" t="s">
        <v>1073</v>
      </c>
      <c r="D1413" s="256" t="s">
        <v>2523</v>
      </c>
      <c r="E1413" s="256">
        <v>13682</v>
      </c>
      <c r="F1413" s="257">
        <v>2210709</v>
      </c>
      <c r="G1413" s="255" t="s">
        <v>151</v>
      </c>
      <c r="H1413" s="258" t="s">
        <v>2524</v>
      </c>
      <c r="I1413" s="258"/>
      <c r="J1413" s="258"/>
      <c r="K1413" s="258"/>
      <c r="L1413" s="258"/>
      <c r="M1413" s="258"/>
      <c r="N1413" s="258"/>
      <c r="O1413" s="258"/>
      <c r="P1413" s="258"/>
      <c r="Q1413" s="258"/>
      <c r="R1413" s="258"/>
      <c r="S1413" s="258"/>
      <c r="T1413" s="258"/>
      <c r="V1413" s="258" t="s">
        <v>2524</v>
      </c>
      <c r="W1413" s="279"/>
    </row>
    <row r="1414" spans="2:23">
      <c r="B1414" s="254">
        <v>46003</v>
      </c>
      <c r="C1414" s="255" t="s">
        <v>1068</v>
      </c>
      <c r="D1414" s="256" t="s">
        <v>2523</v>
      </c>
      <c r="E1414" s="256">
        <v>13690</v>
      </c>
      <c r="F1414" s="257">
        <v>2210709</v>
      </c>
      <c r="G1414" s="255" t="s">
        <v>151</v>
      </c>
      <c r="H1414" s="258" t="s">
        <v>2525</v>
      </c>
      <c r="I1414" s="258"/>
      <c r="J1414" s="258"/>
      <c r="K1414" s="258"/>
      <c r="L1414" s="258"/>
      <c r="M1414" s="258"/>
      <c r="N1414" s="258"/>
      <c r="O1414" s="258"/>
      <c r="P1414" s="258"/>
      <c r="Q1414" s="258"/>
      <c r="R1414" s="258"/>
      <c r="S1414" s="258"/>
      <c r="T1414" s="258"/>
      <c r="V1414" s="258" t="s">
        <v>2525</v>
      </c>
      <c r="W1414" s="279"/>
    </row>
    <row r="1415" spans="2:23">
      <c r="B1415" s="254">
        <v>46003</v>
      </c>
      <c r="C1415" s="255" t="s">
        <v>1112</v>
      </c>
      <c r="D1415" s="256" t="s">
        <v>2503</v>
      </c>
      <c r="E1415" s="256">
        <v>13682</v>
      </c>
      <c r="F1415" s="257">
        <v>2210205</v>
      </c>
      <c r="G1415" s="255" t="s">
        <v>200</v>
      </c>
      <c r="H1415" s="258" t="s">
        <v>2504</v>
      </c>
      <c r="I1415" s="258"/>
      <c r="J1415" s="258"/>
      <c r="K1415" s="258"/>
      <c r="L1415" s="258"/>
      <c r="M1415" s="258"/>
      <c r="N1415" s="258"/>
      <c r="O1415" s="258"/>
      <c r="P1415" s="258"/>
      <c r="Q1415" s="258"/>
      <c r="R1415" s="258"/>
      <c r="S1415" s="258"/>
      <c r="T1415" s="258"/>
      <c r="V1415" s="258" t="s">
        <v>2504</v>
      </c>
      <c r="W1415" s="279"/>
    </row>
    <row r="1416" spans="2:23">
      <c r="B1416" s="254">
        <v>46007</v>
      </c>
      <c r="C1416" s="255" t="s">
        <v>1512</v>
      </c>
      <c r="D1416" s="256" t="s">
        <v>2506</v>
      </c>
      <c r="E1416" s="256">
        <v>13697</v>
      </c>
      <c r="F1416" s="257">
        <v>2210502</v>
      </c>
      <c r="G1416" s="255" t="s">
        <v>963</v>
      </c>
      <c r="H1416" s="258">
        <v>4514</v>
      </c>
      <c r="I1416" s="258"/>
      <c r="J1416" s="258"/>
      <c r="K1416" s="258"/>
      <c r="L1416" s="258"/>
      <c r="M1416" s="258"/>
      <c r="N1416" s="258"/>
      <c r="O1416" s="258"/>
      <c r="P1416" s="258"/>
      <c r="Q1416" s="258"/>
      <c r="R1416" s="258"/>
      <c r="S1416" s="258"/>
      <c r="T1416" s="258"/>
      <c r="V1416" s="258">
        <v>4514</v>
      </c>
      <c r="W1416" s="279"/>
    </row>
    <row r="1417" spans="2:23">
      <c r="B1417" s="254">
        <v>46007</v>
      </c>
      <c r="C1417" s="255" t="s">
        <v>1068</v>
      </c>
      <c r="D1417" s="256" t="s">
        <v>2506</v>
      </c>
      <c r="E1417" s="256">
        <v>13698</v>
      </c>
      <c r="F1417" s="257">
        <v>2210502</v>
      </c>
      <c r="G1417" s="255" t="s">
        <v>963</v>
      </c>
      <c r="H1417" s="258" t="s">
        <v>2508</v>
      </c>
      <c r="I1417" s="258"/>
      <c r="J1417" s="258"/>
      <c r="K1417" s="258"/>
      <c r="L1417" s="258"/>
      <c r="M1417" s="258"/>
      <c r="N1417" s="258"/>
      <c r="O1417" s="258"/>
      <c r="P1417" s="258"/>
      <c r="Q1417" s="258"/>
      <c r="R1417" s="258"/>
      <c r="S1417" s="258"/>
      <c r="T1417" s="258"/>
      <c r="V1417" s="258" t="s">
        <v>2508</v>
      </c>
      <c r="W1417" s="279"/>
    </row>
    <row r="1418" spans="2:23">
      <c r="B1418" s="254">
        <v>46007</v>
      </c>
      <c r="C1418" s="255" t="s">
        <v>1073</v>
      </c>
      <c r="D1418" s="256" t="s">
        <v>2509</v>
      </c>
      <c r="E1418" s="256">
        <v>13702</v>
      </c>
      <c r="F1418" s="257">
        <v>2210603</v>
      </c>
      <c r="G1418" s="255" t="s">
        <v>971</v>
      </c>
      <c r="H1418" s="258" t="s">
        <v>2510</v>
      </c>
      <c r="I1418" s="258"/>
      <c r="J1418" s="258"/>
      <c r="K1418" s="258"/>
      <c r="L1418" s="258"/>
      <c r="M1418" s="258"/>
      <c r="N1418" s="258"/>
      <c r="O1418" s="258"/>
      <c r="P1418" s="258"/>
      <c r="Q1418" s="258"/>
      <c r="R1418" s="258"/>
      <c r="S1418" s="258"/>
      <c r="T1418" s="258"/>
      <c r="V1418" s="258" t="s">
        <v>2510</v>
      </c>
      <c r="W1418" s="279"/>
    </row>
    <row r="1419" spans="2:23">
      <c r="B1419" s="254">
        <v>46007</v>
      </c>
      <c r="C1419" s="255" t="s">
        <v>2511</v>
      </c>
      <c r="D1419" s="256" t="s">
        <v>2512</v>
      </c>
      <c r="E1419" s="256">
        <v>13702</v>
      </c>
      <c r="F1419" s="257">
        <v>2821009</v>
      </c>
      <c r="G1419" s="255" t="s">
        <v>160</v>
      </c>
      <c r="H1419" s="258">
        <v>2000</v>
      </c>
      <c r="I1419" s="258"/>
      <c r="J1419" s="258"/>
      <c r="K1419" s="258"/>
      <c r="L1419" s="258"/>
      <c r="M1419" s="258"/>
      <c r="N1419" s="258"/>
      <c r="O1419" s="258"/>
      <c r="P1419" s="258"/>
      <c r="Q1419" s="258"/>
      <c r="R1419" s="258"/>
      <c r="S1419" s="258"/>
      <c r="T1419" s="258"/>
      <c r="V1419" s="274">
        <v>2000</v>
      </c>
      <c r="W1419" s="279"/>
    </row>
    <row r="1420" spans="2:23">
      <c r="B1420" s="254">
        <v>46007</v>
      </c>
      <c r="C1420" s="255" t="s">
        <v>1073</v>
      </c>
      <c r="D1420" s="256" t="s">
        <v>2494</v>
      </c>
      <c r="E1420" s="256">
        <v>13702</v>
      </c>
      <c r="F1420" s="257">
        <v>2210511</v>
      </c>
      <c r="G1420" s="255" t="s">
        <v>965</v>
      </c>
      <c r="H1420" s="258" t="s">
        <v>2495</v>
      </c>
      <c r="I1420" s="258"/>
      <c r="J1420" s="258"/>
      <c r="K1420" s="258"/>
      <c r="L1420" s="258"/>
      <c r="M1420" s="258"/>
      <c r="N1420" s="258"/>
      <c r="O1420" s="258"/>
      <c r="P1420" s="258"/>
      <c r="Q1420" s="258"/>
      <c r="R1420" s="258"/>
      <c r="S1420" s="258"/>
      <c r="T1420" s="258"/>
      <c r="V1420" s="258" t="s">
        <v>2495</v>
      </c>
      <c r="W1420" s="279"/>
    </row>
    <row r="1421" spans="2:23">
      <c r="B1421" s="254">
        <v>46007</v>
      </c>
      <c r="C1421" s="255" t="s">
        <v>1073</v>
      </c>
      <c r="D1421" s="256" t="s">
        <v>2496</v>
      </c>
      <c r="E1421" s="256">
        <v>13702</v>
      </c>
      <c r="F1421" s="257">
        <v>2210709</v>
      </c>
      <c r="G1421" s="255" t="s">
        <v>1099</v>
      </c>
      <c r="H1421" s="258">
        <v>5000</v>
      </c>
      <c r="I1421" s="258"/>
      <c r="J1421" s="258"/>
      <c r="K1421" s="258"/>
      <c r="L1421" s="258"/>
      <c r="M1421" s="258"/>
      <c r="N1421" s="258"/>
      <c r="O1421" s="258"/>
      <c r="P1421" s="258"/>
      <c r="Q1421" s="258"/>
      <c r="R1421" s="258"/>
      <c r="S1421" s="258"/>
      <c r="T1421" s="258"/>
      <c r="V1421" s="258">
        <v>5000</v>
      </c>
      <c r="W1421" s="279"/>
    </row>
    <row r="1422" spans="2:23">
      <c r="B1422" s="254">
        <v>46007</v>
      </c>
      <c r="C1422" s="255" t="s">
        <v>1073</v>
      </c>
      <c r="D1422" s="256" t="s">
        <v>2497</v>
      </c>
      <c r="E1422" s="256">
        <v>13702</v>
      </c>
      <c r="F1422" s="257">
        <v>2210709</v>
      </c>
      <c r="G1422" s="255" t="s">
        <v>1099</v>
      </c>
      <c r="H1422" s="258">
        <v>1134.9</v>
      </c>
      <c r="I1422" s="258"/>
      <c r="J1422" s="258"/>
      <c r="K1422" s="258"/>
      <c r="L1422" s="258"/>
      <c r="M1422" s="258"/>
      <c r="N1422" s="258"/>
      <c r="O1422" s="258"/>
      <c r="P1422" s="258"/>
      <c r="Q1422" s="258"/>
      <c r="R1422" s="258"/>
      <c r="S1422" s="258"/>
      <c r="T1422" s="258"/>
      <c r="V1422" s="258">
        <v>1134.9</v>
      </c>
      <c r="W1422" s="279"/>
    </row>
    <row r="1423" spans="2:23">
      <c r="B1423" s="254">
        <v>46007</v>
      </c>
      <c r="C1423" s="255" t="s">
        <v>1068</v>
      </c>
      <c r="D1423" s="256" t="s">
        <v>2497</v>
      </c>
      <c r="E1423" s="256" t="s">
        <v>2499</v>
      </c>
      <c r="F1423" s="257">
        <v>2210709</v>
      </c>
      <c r="G1423" s="255" t="s">
        <v>1099</v>
      </c>
      <c r="H1423" s="258" t="s">
        <v>2500</v>
      </c>
      <c r="I1423" s="258"/>
      <c r="J1423" s="258"/>
      <c r="K1423" s="258"/>
      <c r="L1423" s="258"/>
      <c r="M1423" s="258"/>
      <c r="N1423" s="258"/>
      <c r="O1423" s="258"/>
      <c r="P1423" s="258"/>
      <c r="Q1423" s="258"/>
      <c r="R1423" s="258"/>
      <c r="S1423" s="258"/>
      <c r="T1423" s="258"/>
      <c r="V1423" s="258" t="s">
        <v>2500</v>
      </c>
      <c r="W1423" s="279"/>
    </row>
    <row r="1424" spans="2:23">
      <c r="B1424" s="254">
        <v>46007</v>
      </c>
      <c r="C1424" s="255" t="s">
        <v>1073</v>
      </c>
      <c r="D1424" s="256" t="s">
        <v>2242</v>
      </c>
      <c r="E1424" s="256">
        <v>13702</v>
      </c>
      <c r="F1424" s="257">
        <v>2210505</v>
      </c>
      <c r="G1424" s="255" t="s">
        <v>142</v>
      </c>
      <c r="H1424" s="258" t="s">
        <v>2331</v>
      </c>
      <c r="I1424" s="258"/>
      <c r="J1424" s="258"/>
      <c r="K1424" s="258"/>
      <c r="L1424" s="258"/>
      <c r="M1424" s="258"/>
      <c r="N1424" s="258"/>
      <c r="O1424" s="258"/>
      <c r="P1424" s="258"/>
      <c r="Q1424" s="258"/>
      <c r="R1424" s="258"/>
      <c r="S1424" s="258"/>
      <c r="T1424" s="258"/>
      <c r="V1424" s="258" t="s">
        <v>2331</v>
      </c>
      <c r="W1424" s="279"/>
    </row>
    <row r="1425" spans="2:23">
      <c r="B1425" s="254">
        <v>46007</v>
      </c>
      <c r="C1425" s="255" t="s">
        <v>1073</v>
      </c>
      <c r="D1425" s="256" t="s">
        <v>2501</v>
      </c>
      <c r="E1425" s="256">
        <v>13702</v>
      </c>
      <c r="F1425" s="257">
        <v>2821009</v>
      </c>
      <c r="G1425" s="255" t="s">
        <v>160</v>
      </c>
      <c r="H1425" s="258">
        <v>2000</v>
      </c>
      <c r="I1425" s="258"/>
      <c r="J1425" s="258"/>
      <c r="K1425" s="258"/>
      <c r="L1425" s="258"/>
      <c r="M1425" s="258"/>
      <c r="N1425" s="258"/>
      <c r="O1425" s="258"/>
      <c r="P1425" s="258"/>
      <c r="Q1425" s="258"/>
      <c r="R1425" s="258"/>
      <c r="S1425" s="258"/>
      <c r="T1425" s="258"/>
      <c r="V1425" s="258">
        <v>2000</v>
      </c>
      <c r="W1425" s="279"/>
    </row>
    <row r="1426" spans="2:23">
      <c r="B1426" s="254">
        <v>46007</v>
      </c>
      <c r="C1426" s="255" t="s">
        <v>1073</v>
      </c>
      <c r="D1426" s="256" t="s">
        <v>2489</v>
      </c>
      <c r="E1426" s="256">
        <v>13702</v>
      </c>
      <c r="F1426" s="257">
        <v>2210709</v>
      </c>
      <c r="G1426" s="255" t="s">
        <v>1099</v>
      </c>
      <c r="H1426" s="258" t="s">
        <v>2490</v>
      </c>
      <c r="I1426" s="258"/>
      <c r="J1426" s="258"/>
      <c r="K1426" s="258"/>
      <c r="L1426" s="258"/>
      <c r="M1426" s="258"/>
      <c r="N1426" s="258"/>
      <c r="O1426" s="258"/>
      <c r="P1426" s="258"/>
      <c r="Q1426" s="258"/>
      <c r="R1426" s="258"/>
      <c r="S1426" s="258"/>
      <c r="T1426" s="258"/>
      <c r="V1426" s="258" t="s">
        <v>2490</v>
      </c>
      <c r="W1426" s="279"/>
    </row>
    <row r="1427" spans="2:23">
      <c r="B1427" s="254">
        <v>46007</v>
      </c>
      <c r="C1427" s="255" t="s">
        <v>1068</v>
      </c>
      <c r="D1427" s="256" t="s">
        <v>2489</v>
      </c>
      <c r="E1427" s="256">
        <v>13722</v>
      </c>
      <c r="F1427" s="257">
        <v>2210709</v>
      </c>
      <c r="G1427" s="255" t="s">
        <v>151</v>
      </c>
      <c r="H1427" s="258" t="s">
        <v>2491</v>
      </c>
      <c r="I1427" s="258"/>
      <c r="J1427" s="258"/>
      <c r="K1427" s="258"/>
      <c r="L1427" s="258"/>
      <c r="M1427" s="258"/>
      <c r="N1427" s="258"/>
      <c r="O1427" s="258"/>
      <c r="P1427" s="258"/>
      <c r="Q1427" s="258"/>
      <c r="R1427" s="258"/>
      <c r="S1427" s="258"/>
      <c r="T1427" s="258"/>
      <c r="V1427" s="258" t="s">
        <v>2491</v>
      </c>
      <c r="W1427" s="279"/>
    </row>
    <row r="1428" spans="2:23">
      <c r="B1428" s="254">
        <v>46007</v>
      </c>
      <c r="C1428" s="255" t="s">
        <v>2492</v>
      </c>
      <c r="D1428" s="256" t="s">
        <v>2485</v>
      </c>
      <c r="E1428" s="256">
        <v>13702</v>
      </c>
      <c r="F1428" s="257">
        <v>2210502</v>
      </c>
      <c r="G1428" s="255" t="s">
        <v>963</v>
      </c>
      <c r="H1428" s="258" t="s">
        <v>2493</v>
      </c>
      <c r="I1428" s="258"/>
      <c r="J1428" s="258"/>
      <c r="K1428" s="258"/>
      <c r="L1428" s="258"/>
      <c r="M1428" s="258"/>
      <c r="N1428" s="258"/>
      <c r="O1428" s="258"/>
      <c r="P1428" s="258"/>
      <c r="Q1428" s="258"/>
      <c r="R1428" s="258"/>
      <c r="S1428" s="258"/>
      <c r="T1428" s="258"/>
      <c r="V1428" s="258" t="s">
        <v>2493</v>
      </c>
      <c r="W1428" s="279"/>
    </row>
    <row r="1429" spans="2:23">
      <c r="B1429" s="254">
        <v>46007</v>
      </c>
      <c r="C1429" s="255" t="s">
        <v>1068</v>
      </c>
      <c r="D1429" s="256" t="s">
        <v>2485</v>
      </c>
      <c r="E1429" s="256">
        <v>13704</v>
      </c>
      <c r="F1429" s="257">
        <v>2210502</v>
      </c>
      <c r="G1429" s="255" t="s">
        <v>963</v>
      </c>
      <c r="H1429" s="258" t="s">
        <v>2486</v>
      </c>
      <c r="I1429" s="258"/>
      <c r="J1429" s="258"/>
      <c r="K1429" s="258"/>
      <c r="L1429" s="258"/>
      <c r="M1429" s="258"/>
      <c r="N1429" s="258"/>
      <c r="O1429" s="258"/>
      <c r="P1429" s="258"/>
      <c r="Q1429" s="258"/>
      <c r="R1429" s="258"/>
      <c r="S1429" s="258"/>
      <c r="T1429" s="258"/>
      <c r="V1429" s="258" t="s">
        <v>2486</v>
      </c>
      <c r="W1429" s="279"/>
    </row>
    <row r="1430" spans="2:23">
      <c r="B1430" s="254">
        <v>46007</v>
      </c>
      <c r="C1430" s="255" t="s">
        <v>1073</v>
      </c>
      <c r="D1430" s="256" t="s">
        <v>2487</v>
      </c>
      <c r="E1430" s="256">
        <v>13707</v>
      </c>
      <c r="F1430" s="257">
        <v>2210202</v>
      </c>
      <c r="G1430" s="255" t="s">
        <v>136</v>
      </c>
      <c r="H1430" s="258" t="s">
        <v>2488</v>
      </c>
      <c r="I1430" s="258"/>
      <c r="J1430" s="258"/>
      <c r="K1430" s="258"/>
      <c r="L1430" s="258"/>
      <c r="M1430" s="258"/>
      <c r="N1430" s="258"/>
      <c r="O1430" s="258"/>
      <c r="P1430" s="258"/>
      <c r="Q1430" s="258"/>
      <c r="R1430" s="258"/>
      <c r="S1430" s="258"/>
      <c r="T1430" s="258"/>
      <c r="V1430" s="258" t="s">
        <v>2488</v>
      </c>
      <c r="W1430" s="279"/>
    </row>
    <row r="1431" spans="2:23">
      <c r="B1431" s="254">
        <v>46007</v>
      </c>
      <c r="C1431" s="255" t="s">
        <v>1073</v>
      </c>
      <c r="D1431" s="256" t="s">
        <v>2487</v>
      </c>
      <c r="E1431" s="256">
        <v>13707</v>
      </c>
      <c r="F1431" s="257">
        <v>2210505</v>
      </c>
      <c r="G1431" s="255" t="s">
        <v>142</v>
      </c>
      <c r="H1431" s="258" t="s">
        <v>1770</v>
      </c>
      <c r="I1431" s="258"/>
      <c r="J1431" s="258"/>
      <c r="K1431" s="258"/>
      <c r="L1431" s="258"/>
      <c r="M1431" s="258"/>
      <c r="N1431" s="258"/>
      <c r="O1431" s="258"/>
      <c r="P1431" s="258"/>
      <c r="Q1431" s="258"/>
      <c r="R1431" s="258"/>
      <c r="S1431" s="258"/>
      <c r="T1431" s="258"/>
      <c r="V1431" s="258" t="s">
        <v>1770</v>
      </c>
      <c r="W1431" s="279"/>
    </row>
    <row r="1432" spans="2:23">
      <c r="B1432" s="254">
        <v>46007</v>
      </c>
      <c r="C1432" s="255" t="s">
        <v>1617</v>
      </c>
      <c r="D1432" s="256" t="s">
        <v>2478</v>
      </c>
      <c r="E1432" s="256">
        <v>13712</v>
      </c>
      <c r="F1432" s="257">
        <v>2210801</v>
      </c>
      <c r="G1432" s="255" t="s">
        <v>981</v>
      </c>
      <c r="H1432" s="258" t="s">
        <v>2479</v>
      </c>
      <c r="I1432" s="258"/>
      <c r="J1432" s="258"/>
      <c r="K1432" s="258"/>
      <c r="L1432" s="258"/>
      <c r="M1432" s="258"/>
      <c r="N1432" s="258"/>
      <c r="O1432" s="258"/>
      <c r="P1432" s="258"/>
      <c r="Q1432" s="258"/>
      <c r="R1432" s="258"/>
      <c r="S1432" s="258"/>
      <c r="T1432" s="258"/>
      <c r="V1432" s="258" t="s">
        <v>2479</v>
      </c>
      <c r="W1432" s="279"/>
    </row>
    <row r="1433" spans="2:23">
      <c r="B1433" s="254">
        <v>46007</v>
      </c>
      <c r="C1433" s="255" t="s">
        <v>1068</v>
      </c>
      <c r="D1433" s="256" t="s">
        <v>2478</v>
      </c>
      <c r="E1433" s="256" t="s">
        <v>2480</v>
      </c>
      <c r="F1433" s="257">
        <v>2210801</v>
      </c>
      <c r="G1433" s="255" t="s">
        <v>981</v>
      </c>
      <c r="H1433" s="258" t="s">
        <v>2481</v>
      </c>
      <c r="I1433" s="258"/>
      <c r="J1433" s="258"/>
      <c r="K1433" s="258"/>
      <c r="L1433" s="258"/>
      <c r="M1433" s="258"/>
      <c r="N1433" s="258"/>
      <c r="O1433" s="258"/>
      <c r="P1433" s="258"/>
      <c r="Q1433" s="258"/>
      <c r="R1433" s="258"/>
      <c r="S1433" s="258"/>
      <c r="T1433" s="258"/>
      <c r="V1433" s="258" t="s">
        <v>2481</v>
      </c>
      <c r="W1433" s="279"/>
    </row>
    <row r="1434" spans="2:23">
      <c r="B1434" s="254">
        <v>46007</v>
      </c>
      <c r="C1434" s="255" t="s">
        <v>1073</v>
      </c>
      <c r="D1434" s="256" t="s">
        <v>2246</v>
      </c>
      <c r="E1434" s="256">
        <v>13711</v>
      </c>
      <c r="F1434" s="257">
        <v>2210203</v>
      </c>
      <c r="G1434" s="255" t="s">
        <v>953</v>
      </c>
      <c r="H1434" s="258" t="s">
        <v>2324</v>
      </c>
      <c r="I1434" s="258"/>
      <c r="J1434" s="258"/>
      <c r="K1434" s="258"/>
      <c r="L1434" s="258"/>
      <c r="M1434" s="258"/>
      <c r="N1434" s="258"/>
      <c r="O1434" s="258"/>
      <c r="P1434" s="258"/>
      <c r="Q1434" s="258"/>
      <c r="R1434" s="258"/>
      <c r="S1434" s="258"/>
      <c r="T1434" s="258"/>
      <c r="V1434" s="258" t="s">
        <v>2324</v>
      </c>
      <c r="W1434" s="279"/>
    </row>
    <row r="1435" spans="2:23">
      <c r="B1435" s="254">
        <v>46007</v>
      </c>
      <c r="C1435" s="255" t="s">
        <v>1073</v>
      </c>
      <c r="D1435" s="256" t="s">
        <v>2482</v>
      </c>
      <c r="E1435" s="256">
        <v>13708</v>
      </c>
      <c r="F1435" s="257">
        <v>2210709</v>
      </c>
      <c r="G1435" s="255" t="s">
        <v>151</v>
      </c>
      <c r="H1435" s="258" t="s">
        <v>1782</v>
      </c>
      <c r="I1435" s="258"/>
      <c r="J1435" s="258"/>
      <c r="K1435" s="258"/>
      <c r="L1435" s="258"/>
      <c r="M1435" s="258"/>
      <c r="N1435" s="258"/>
      <c r="O1435" s="258"/>
      <c r="P1435" s="258"/>
      <c r="Q1435" s="258"/>
      <c r="R1435" s="258"/>
      <c r="S1435" s="258"/>
      <c r="T1435" s="258"/>
      <c r="V1435" s="258" t="s">
        <v>1782</v>
      </c>
      <c r="W1435" s="279"/>
    </row>
    <row r="1436" spans="2:23">
      <c r="B1436" s="254">
        <v>46007</v>
      </c>
      <c r="C1436" s="255" t="s">
        <v>1068</v>
      </c>
      <c r="D1436" s="256" t="s">
        <v>2482</v>
      </c>
      <c r="E1436" s="256">
        <v>13709</v>
      </c>
      <c r="F1436" s="257">
        <v>2210709</v>
      </c>
      <c r="G1436" s="255" t="s">
        <v>151</v>
      </c>
      <c r="H1436" s="258" t="s">
        <v>1783</v>
      </c>
      <c r="I1436" s="258"/>
      <c r="J1436" s="258"/>
      <c r="K1436" s="258"/>
      <c r="L1436" s="258"/>
      <c r="M1436" s="258"/>
      <c r="N1436" s="258"/>
      <c r="O1436" s="258"/>
      <c r="P1436" s="258"/>
      <c r="Q1436" s="258"/>
      <c r="R1436" s="258"/>
      <c r="S1436" s="258"/>
      <c r="T1436" s="258"/>
      <c r="V1436" s="258" t="s">
        <v>1783</v>
      </c>
      <c r="W1436" s="279"/>
    </row>
    <row r="1437" spans="2:23">
      <c r="B1437" s="254">
        <v>46007</v>
      </c>
      <c r="C1437" s="255" t="s">
        <v>1073</v>
      </c>
      <c r="D1437" s="256" t="s">
        <v>2483</v>
      </c>
      <c r="E1437" s="256">
        <v>13710</v>
      </c>
      <c r="F1437" s="257">
        <v>2210709</v>
      </c>
      <c r="G1437" s="255" t="s">
        <v>151</v>
      </c>
      <c r="H1437" s="258" t="s">
        <v>2484</v>
      </c>
      <c r="I1437" s="258"/>
      <c r="J1437" s="258"/>
      <c r="K1437" s="258"/>
      <c r="L1437" s="258"/>
      <c r="M1437" s="258"/>
      <c r="N1437" s="258"/>
      <c r="O1437" s="258"/>
      <c r="P1437" s="258"/>
      <c r="Q1437" s="258"/>
      <c r="R1437" s="258"/>
      <c r="S1437" s="258"/>
      <c r="T1437" s="258"/>
      <c r="V1437" s="258" t="s">
        <v>2484</v>
      </c>
      <c r="W1437" s="279"/>
    </row>
    <row r="1438" spans="2:23">
      <c r="B1438" s="254">
        <v>46008</v>
      </c>
      <c r="C1438" s="255" t="s">
        <v>1073</v>
      </c>
      <c r="D1438" s="256" t="s">
        <v>2456</v>
      </c>
      <c r="E1438" s="256" t="s">
        <v>2457</v>
      </c>
      <c r="F1438" s="257">
        <v>2210502</v>
      </c>
      <c r="G1438" s="255" t="s">
        <v>963</v>
      </c>
      <c r="H1438" s="258">
        <v>1400</v>
      </c>
      <c r="I1438" s="258"/>
      <c r="J1438" s="258"/>
      <c r="K1438" s="258"/>
      <c r="L1438" s="258"/>
      <c r="M1438" s="258"/>
      <c r="N1438" s="258"/>
      <c r="O1438" s="258"/>
      <c r="P1438" s="258"/>
      <c r="Q1438" s="258"/>
      <c r="R1438" s="258"/>
      <c r="S1438" s="258"/>
      <c r="T1438" s="258"/>
      <c r="V1438" s="258">
        <v>1400</v>
      </c>
      <c r="W1438" s="279"/>
    </row>
    <row r="1439" spans="2:23">
      <c r="B1439" s="254">
        <v>46008</v>
      </c>
      <c r="C1439" s="255" t="s">
        <v>1073</v>
      </c>
      <c r="D1439" s="256" t="s">
        <v>2459</v>
      </c>
      <c r="E1439" s="256" t="s">
        <v>2460</v>
      </c>
      <c r="F1439" s="257">
        <v>2210505</v>
      </c>
      <c r="G1439" s="255" t="s">
        <v>142</v>
      </c>
      <c r="H1439" s="258" t="s">
        <v>2461</v>
      </c>
      <c r="I1439" s="258"/>
      <c r="J1439" s="258"/>
      <c r="K1439" s="258"/>
      <c r="L1439" s="258"/>
      <c r="M1439" s="258"/>
      <c r="N1439" s="258"/>
      <c r="O1439" s="258"/>
      <c r="P1439" s="258"/>
      <c r="Q1439" s="258"/>
      <c r="R1439" s="258"/>
      <c r="S1439" s="258"/>
      <c r="T1439" s="258"/>
      <c r="V1439" s="258" t="s">
        <v>2461</v>
      </c>
      <c r="W1439" s="279"/>
    </row>
    <row r="1440" spans="2:23">
      <c r="B1440" s="254">
        <v>46007</v>
      </c>
      <c r="C1440" s="255" t="s">
        <v>1073</v>
      </c>
      <c r="D1440" s="256" t="s">
        <v>2462</v>
      </c>
      <c r="E1440" s="256" t="s">
        <v>2463</v>
      </c>
      <c r="F1440" s="257">
        <v>2210203</v>
      </c>
      <c r="G1440" s="255" t="s">
        <v>953</v>
      </c>
      <c r="H1440" s="258" t="s">
        <v>2403</v>
      </c>
      <c r="I1440" s="258"/>
      <c r="J1440" s="258"/>
      <c r="K1440" s="258"/>
      <c r="L1440" s="258"/>
      <c r="M1440" s="258"/>
      <c r="N1440" s="258"/>
      <c r="O1440" s="258"/>
      <c r="P1440" s="258"/>
      <c r="Q1440" s="258"/>
      <c r="R1440" s="258"/>
      <c r="S1440" s="258"/>
      <c r="T1440" s="258"/>
      <c r="V1440" s="258" t="s">
        <v>2403</v>
      </c>
      <c r="W1440" s="279"/>
    </row>
    <row r="1441" spans="2:23">
      <c r="B1441" s="254">
        <v>46007</v>
      </c>
      <c r="C1441" s="255" t="s">
        <v>1073</v>
      </c>
      <c r="D1441" s="256" t="s">
        <v>2464</v>
      </c>
      <c r="E1441" s="256" t="s">
        <v>2465</v>
      </c>
      <c r="F1441" s="257">
        <v>2210201</v>
      </c>
      <c r="G1441" s="255" t="s">
        <v>952</v>
      </c>
      <c r="H1441" s="258">
        <v>16050</v>
      </c>
      <c r="I1441" s="258"/>
      <c r="J1441" s="258"/>
      <c r="K1441" s="258"/>
      <c r="L1441" s="258"/>
      <c r="M1441" s="258"/>
      <c r="N1441" s="258"/>
      <c r="O1441" s="258"/>
      <c r="P1441" s="258"/>
      <c r="Q1441" s="258"/>
      <c r="R1441" s="258"/>
      <c r="S1441" s="258"/>
      <c r="T1441" s="258"/>
      <c r="V1441" s="258">
        <v>16050</v>
      </c>
      <c r="W1441" s="279"/>
    </row>
    <row r="1442" spans="2:23">
      <c r="B1442" s="254">
        <v>46007</v>
      </c>
      <c r="C1442" s="255" t="s">
        <v>2467</v>
      </c>
      <c r="D1442" s="256" t="s">
        <v>2468</v>
      </c>
      <c r="E1442" s="256" t="s">
        <v>2469</v>
      </c>
      <c r="F1442" s="257">
        <v>2210801</v>
      </c>
      <c r="G1442" s="255" t="s">
        <v>981</v>
      </c>
      <c r="H1442" s="258" t="s">
        <v>2470</v>
      </c>
      <c r="I1442" s="258"/>
      <c r="J1442" s="258"/>
      <c r="K1442" s="258"/>
      <c r="L1442" s="258"/>
      <c r="M1442" s="258"/>
      <c r="N1442" s="258"/>
      <c r="O1442" s="258"/>
      <c r="P1442" s="258"/>
      <c r="Q1442" s="258"/>
      <c r="R1442" s="258"/>
      <c r="S1442" s="258"/>
      <c r="T1442" s="258"/>
      <c r="V1442" s="258" t="s">
        <v>2470</v>
      </c>
      <c r="W1442" s="279"/>
    </row>
    <row r="1443" spans="2:23">
      <c r="B1443" s="254">
        <v>46007</v>
      </c>
      <c r="C1443" s="255" t="s">
        <v>1068</v>
      </c>
      <c r="D1443" s="256" t="s">
        <v>2468</v>
      </c>
      <c r="E1443" s="256" t="s">
        <v>2471</v>
      </c>
      <c r="F1443" s="257">
        <v>2210801</v>
      </c>
      <c r="G1443" s="255" t="s">
        <v>981</v>
      </c>
      <c r="H1443" s="258" t="s">
        <v>2472</v>
      </c>
      <c r="I1443" s="258"/>
      <c r="J1443" s="258"/>
      <c r="K1443" s="258"/>
      <c r="L1443" s="258"/>
      <c r="M1443" s="258"/>
      <c r="N1443" s="258"/>
      <c r="O1443" s="258"/>
      <c r="P1443" s="258"/>
      <c r="Q1443" s="258"/>
      <c r="R1443" s="258"/>
      <c r="S1443" s="258"/>
      <c r="T1443" s="258"/>
      <c r="V1443" s="258" t="s">
        <v>2472</v>
      </c>
      <c r="W1443" s="279"/>
    </row>
    <row r="1444" spans="2:23">
      <c r="B1444" s="254">
        <v>46007</v>
      </c>
      <c r="C1444" s="255" t="s">
        <v>1073</v>
      </c>
      <c r="D1444" s="256" t="s">
        <v>2473</v>
      </c>
      <c r="E1444" s="256" t="s">
        <v>2474</v>
      </c>
      <c r="F1444" s="257">
        <v>2210709</v>
      </c>
      <c r="G1444" s="255" t="s">
        <v>1099</v>
      </c>
      <c r="H1444" s="258" t="s">
        <v>2475</v>
      </c>
      <c r="I1444" s="258"/>
      <c r="J1444" s="258"/>
      <c r="K1444" s="258"/>
      <c r="L1444" s="258"/>
      <c r="M1444" s="258"/>
      <c r="N1444" s="258"/>
      <c r="O1444" s="258"/>
      <c r="P1444" s="258"/>
      <c r="Q1444" s="258"/>
      <c r="R1444" s="258"/>
      <c r="S1444" s="258"/>
      <c r="T1444" s="258"/>
      <c r="V1444" s="258" t="s">
        <v>2475</v>
      </c>
      <c r="W1444" s="279"/>
    </row>
    <row r="1445" spans="2:23">
      <c r="B1445" s="254">
        <v>46007</v>
      </c>
      <c r="C1445" s="255" t="s">
        <v>1068</v>
      </c>
      <c r="D1445" s="256" t="s">
        <v>2473</v>
      </c>
      <c r="E1445" s="256" t="s">
        <v>2476</v>
      </c>
      <c r="F1445" s="257">
        <v>2210709</v>
      </c>
      <c r="G1445" s="255" t="s">
        <v>1099</v>
      </c>
      <c r="H1445" s="258" t="s">
        <v>2477</v>
      </c>
      <c r="I1445" s="258"/>
      <c r="J1445" s="258"/>
      <c r="K1445" s="258"/>
      <c r="L1445" s="258"/>
      <c r="M1445" s="258"/>
      <c r="N1445" s="258"/>
      <c r="O1445" s="258"/>
      <c r="P1445" s="258"/>
      <c r="Q1445" s="258"/>
      <c r="R1445" s="258"/>
      <c r="S1445" s="258"/>
      <c r="T1445" s="258"/>
      <c r="V1445" s="258" t="s">
        <v>2477</v>
      </c>
      <c r="W1445" s="279"/>
    </row>
    <row r="1446" s="255" customFormat="1" spans="1:27">
      <c r="A1446" s="253"/>
      <c r="B1446" s="254" t="s">
        <v>2506</v>
      </c>
      <c r="C1446" s="255" t="s">
        <v>1617</v>
      </c>
      <c r="D1446" s="256" t="s">
        <v>2453</v>
      </c>
      <c r="E1446" s="882" t="s">
        <v>2613</v>
      </c>
      <c r="F1446" s="257">
        <v>2210801</v>
      </c>
      <c r="G1446" s="255" t="s">
        <v>981</v>
      </c>
      <c r="H1446" s="258">
        <v>5129.8</v>
      </c>
      <c r="I1446" s="258"/>
      <c r="J1446" s="258"/>
      <c r="K1446" s="258"/>
      <c r="L1446" s="258"/>
      <c r="M1446" s="258"/>
      <c r="N1446" s="258"/>
      <c r="O1446" s="258"/>
      <c r="P1446" s="258"/>
      <c r="Q1446" s="258"/>
      <c r="R1446" s="258"/>
      <c r="S1446" s="258"/>
      <c r="T1446" s="258"/>
      <c r="U1446" s="258"/>
      <c r="V1446" s="258">
        <v>5129.8</v>
      </c>
      <c r="W1446" s="279"/>
      <c r="X1446" s="257"/>
      <c r="Z1446" s="258"/>
      <c r="AA1446" s="258"/>
    </row>
    <row r="1447" spans="2:23">
      <c r="B1447" s="254">
        <v>46009</v>
      </c>
      <c r="C1447" s="255" t="s">
        <v>1073</v>
      </c>
      <c r="D1447" s="256" t="s">
        <v>2437</v>
      </c>
      <c r="E1447" s="256" t="s">
        <v>2451</v>
      </c>
      <c r="F1447" s="257">
        <v>2210709</v>
      </c>
      <c r="G1447" s="255" t="s">
        <v>1099</v>
      </c>
      <c r="H1447" s="258" t="s">
        <v>2452</v>
      </c>
      <c r="I1447" s="258"/>
      <c r="J1447" s="258"/>
      <c r="K1447" s="258"/>
      <c r="L1447" s="258"/>
      <c r="M1447" s="258"/>
      <c r="N1447" s="258"/>
      <c r="O1447" s="258"/>
      <c r="P1447" s="258"/>
      <c r="Q1447" s="258"/>
      <c r="R1447" s="258"/>
      <c r="S1447" s="258"/>
      <c r="T1447" s="258"/>
      <c r="V1447" s="258" t="s">
        <v>2452</v>
      </c>
      <c r="W1447" s="279"/>
    </row>
    <row r="1448" spans="2:23">
      <c r="B1448" s="254">
        <v>46009</v>
      </c>
      <c r="C1448" s="255" t="s">
        <v>1068</v>
      </c>
      <c r="D1448" s="256" t="s">
        <v>2453</v>
      </c>
      <c r="E1448" s="256" t="s">
        <v>2454</v>
      </c>
      <c r="F1448" s="257">
        <v>2210801</v>
      </c>
      <c r="G1448" s="255" t="s">
        <v>981</v>
      </c>
      <c r="H1448" s="258" t="s">
        <v>2455</v>
      </c>
      <c r="I1448" s="258"/>
      <c r="J1448" s="258"/>
      <c r="K1448" s="258"/>
      <c r="L1448" s="258"/>
      <c r="M1448" s="258"/>
      <c r="N1448" s="258"/>
      <c r="O1448" s="258"/>
      <c r="P1448" s="258"/>
      <c r="Q1448" s="258"/>
      <c r="R1448" s="258"/>
      <c r="S1448" s="258"/>
      <c r="T1448" s="258"/>
      <c r="V1448" s="258" t="s">
        <v>2455</v>
      </c>
      <c r="W1448" s="279"/>
    </row>
    <row r="1449" spans="2:23">
      <c r="B1449" s="254">
        <v>46009</v>
      </c>
      <c r="C1449" s="255" t="s">
        <v>1068</v>
      </c>
      <c r="D1449" s="256" t="s">
        <v>2437</v>
      </c>
      <c r="E1449" s="256" t="s">
        <v>2438</v>
      </c>
      <c r="F1449" s="257">
        <v>2210801</v>
      </c>
      <c r="G1449" s="255" t="s">
        <v>981</v>
      </c>
      <c r="H1449" s="258">
        <v>302.22</v>
      </c>
      <c r="I1449" s="258"/>
      <c r="J1449" s="258"/>
      <c r="K1449" s="258"/>
      <c r="L1449" s="258"/>
      <c r="M1449" s="258"/>
      <c r="N1449" s="258"/>
      <c r="O1449" s="258"/>
      <c r="P1449" s="258"/>
      <c r="Q1449" s="258"/>
      <c r="R1449" s="258"/>
      <c r="S1449" s="258"/>
      <c r="T1449" s="258"/>
      <c r="V1449" s="258">
        <v>302.22</v>
      </c>
      <c r="W1449" s="279"/>
    </row>
    <row r="1450" spans="2:23">
      <c r="B1450" s="254">
        <v>46009</v>
      </c>
      <c r="C1450" s="255" t="s">
        <v>1073</v>
      </c>
      <c r="D1450" s="256" t="s">
        <v>2440</v>
      </c>
      <c r="E1450" s="256" t="s">
        <v>2441</v>
      </c>
      <c r="F1450" s="257">
        <v>2210511</v>
      </c>
      <c r="G1450" s="255" t="s">
        <v>965</v>
      </c>
      <c r="H1450" s="258">
        <v>300</v>
      </c>
      <c r="I1450" s="258"/>
      <c r="J1450" s="258"/>
      <c r="K1450" s="258"/>
      <c r="L1450" s="258"/>
      <c r="M1450" s="258"/>
      <c r="N1450" s="258"/>
      <c r="O1450" s="258"/>
      <c r="P1450" s="258"/>
      <c r="Q1450" s="258"/>
      <c r="R1450" s="258"/>
      <c r="S1450" s="258"/>
      <c r="T1450" s="258"/>
      <c r="V1450" s="258">
        <v>300</v>
      </c>
      <c r="W1450" s="279"/>
    </row>
    <row r="1451" spans="2:23">
      <c r="B1451" s="254">
        <v>46009</v>
      </c>
      <c r="C1451" s="255" t="s">
        <v>1073</v>
      </c>
      <c r="D1451" s="256" t="s">
        <v>2442</v>
      </c>
      <c r="E1451" s="256" t="s">
        <v>2441</v>
      </c>
      <c r="F1451" s="257">
        <v>2821009</v>
      </c>
      <c r="G1451" s="255" t="s">
        <v>160</v>
      </c>
      <c r="H1451" s="258">
        <v>1600</v>
      </c>
      <c r="I1451" s="258"/>
      <c r="J1451" s="258"/>
      <c r="K1451" s="258"/>
      <c r="L1451" s="258"/>
      <c r="M1451" s="258"/>
      <c r="N1451" s="258"/>
      <c r="O1451" s="258"/>
      <c r="P1451" s="258"/>
      <c r="Q1451" s="258"/>
      <c r="R1451" s="258"/>
      <c r="S1451" s="258"/>
      <c r="T1451" s="258"/>
      <c r="V1451" s="258">
        <v>1600</v>
      </c>
      <c r="W1451" s="279"/>
    </row>
    <row r="1452" spans="2:23">
      <c r="B1452" s="254">
        <v>46009</v>
      </c>
      <c r="C1452" s="255" t="s">
        <v>1073</v>
      </c>
      <c r="D1452" s="256" t="s">
        <v>2444</v>
      </c>
      <c r="E1452" s="256" t="s">
        <v>2441</v>
      </c>
      <c r="F1452" s="257">
        <v>2210511</v>
      </c>
      <c r="G1452" s="255" t="s">
        <v>965</v>
      </c>
      <c r="H1452" s="258">
        <v>1500</v>
      </c>
      <c r="I1452" s="258"/>
      <c r="J1452" s="258"/>
      <c r="K1452" s="258"/>
      <c r="L1452" s="258"/>
      <c r="M1452" s="258"/>
      <c r="N1452" s="258"/>
      <c r="O1452" s="258"/>
      <c r="P1452" s="258"/>
      <c r="Q1452" s="258"/>
      <c r="R1452" s="258"/>
      <c r="S1452" s="258"/>
      <c r="T1452" s="258"/>
      <c r="V1452" s="258">
        <v>1500</v>
      </c>
      <c r="W1452" s="279"/>
    </row>
    <row r="1453" spans="2:23">
      <c r="B1453" s="254">
        <v>46009</v>
      </c>
      <c r="C1453" s="255" t="s">
        <v>1073</v>
      </c>
      <c r="D1453" s="256" t="s">
        <v>2446</v>
      </c>
      <c r="E1453" s="256" t="s">
        <v>2441</v>
      </c>
      <c r="F1453" s="257">
        <v>2210505</v>
      </c>
      <c r="G1453" s="255" t="s">
        <v>142</v>
      </c>
      <c r="H1453" s="258" t="s">
        <v>1770</v>
      </c>
      <c r="I1453" s="258"/>
      <c r="J1453" s="258"/>
      <c r="K1453" s="258"/>
      <c r="L1453" s="258"/>
      <c r="M1453" s="258"/>
      <c r="N1453" s="258"/>
      <c r="O1453" s="258"/>
      <c r="P1453" s="258"/>
      <c r="Q1453" s="258"/>
      <c r="R1453" s="258"/>
      <c r="S1453" s="258"/>
      <c r="T1453" s="258"/>
      <c r="V1453" s="258" t="s">
        <v>1770</v>
      </c>
      <c r="W1453" s="279"/>
    </row>
    <row r="1454" spans="2:23">
      <c r="B1454" s="254">
        <v>46009</v>
      </c>
      <c r="C1454" s="255" t="s">
        <v>1073</v>
      </c>
      <c r="D1454" s="256" t="s">
        <v>2447</v>
      </c>
      <c r="E1454" s="256" t="s">
        <v>2441</v>
      </c>
      <c r="F1454" s="257">
        <v>2210709</v>
      </c>
      <c r="G1454" s="255" t="s">
        <v>1099</v>
      </c>
      <c r="H1454" s="258">
        <v>7496</v>
      </c>
      <c r="I1454" s="258"/>
      <c r="J1454" s="258"/>
      <c r="K1454" s="258"/>
      <c r="L1454" s="258"/>
      <c r="M1454" s="258"/>
      <c r="N1454" s="258"/>
      <c r="O1454" s="258"/>
      <c r="P1454" s="258"/>
      <c r="Q1454" s="258"/>
      <c r="R1454" s="258"/>
      <c r="S1454" s="258"/>
      <c r="T1454" s="258"/>
      <c r="V1454" s="273">
        <v>7496</v>
      </c>
      <c r="W1454" s="279"/>
    </row>
    <row r="1455" spans="2:23">
      <c r="B1455" s="254">
        <v>46009</v>
      </c>
      <c r="C1455" s="255" t="s">
        <v>1073</v>
      </c>
      <c r="D1455" s="256" t="s">
        <v>2418</v>
      </c>
      <c r="E1455" s="256" t="s">
        <v>2419</v>
      </c>
      <c r="F1455" s="257">
        <v>2210709</v>
      </c>
      <c r="G1455" s="255" t="s">
        <v>1099</v>
      </c>
      <c r="H1455" s="258">
        <v>15779.9</v>
      </c>
      <c r="I1455" s="258"/>
      <c r="J1455" s="258"/>
      <c r="K1455" s="258"/>
      <c r="L1455" s="258"/>
      <c r="M1455" s="258"/>
      <c r="N1455" s="258"/>
      <c r="O1455" s="258"/>
      <c r="P1455" s="258"/>
      <c r="Q1455" s="258"/>
      <c r="R1455" s="258"/>
      <c r="S1455" s="258"/>
      <c r="T1455" s="258"/>
      <c r="V1455" s="273">
        <v>15779.9</v>
      </c>
      <c r="W1455" s="279"/>
    </row>
    <row r="1456" spans="2:23">
      <c r="B1456" s="254">
        <v>46009</v>
      </c>
      <c r="C1456" s="255" t="s">
        <v>1073</v>
      </c>
      <c r="D1456" s="256" t="s">
        <v>2421</v>
      </c>
      <c r="E1456" s="256" t="s">
        <v>2422</v>
      </c>
      <c r="F1456" s="257">
        <v>2210709</v>
      </c>
      <c r="G1456" s="255" t="s">
        <v>1099</v>
      </c>
      <c r="H1456" s="258">
        <v>10580</v>
      </c>
      <c r="I1456" s="258"/>
      <c r="J1456" s="258"/>
      <c r="K1456" s="258"/>
      <c r="L1456" s="258"/>
      <c r="M1456" s="258"/>
      <c r="N1456" s="258"/>
      <c r="O1456" s="258"/>
      <c r="P1456" s="258"/>
      <c r="Q1456" s="258"/>
      <c r="R1456" s="258"/>
      <c r="S1456" s="258"/>
      <c r="T1456" s="258"/>
      <c r="V1456" s="258">
        <v>10580</v>
      </c>
      <c r="W1456" s="279"/>
    </row>
    <row r="1457" spans="2:23">
      <c r="B1457" s="254">
        <v>46009</v>
      </c>
      <c r="C1457" s="255" t="s">
        <v>2424</v>
      </c>
      <c r="D1457" s="256" t="s">
        <v>2425</v>
      </c>
      <c r="E1457" s="256" t="s">
        <v>2426</v>
      </c>
      <c r="F1457" s="257">
        <v>2210902</v>
      </c>
      <c r="G1457" s="255" t="s">
        <v>985</v>
      </c>
      <c r="H1457" s="258">
        <v>7550</v>
      </c>
      <c r="I1457" s="258"/>
      <c r="J1457" s="258"/>
      <c r="K1457" s="258"/>
      <c r="L1457" s="258"/>
      <c r="M1457" s="258"/>
      <c r="N1457" s="258"/>
      <c r="O1457" s="258"/>
      <c r="P1457" s="258"/>
      <c r="Q1457" s="258"/>
      <c r="R1457" s="258"/>
      <c r="S1457" s="258"/>
      <c r="T1457" s="258"/>
      <c r="V1457" s="258">
        <v>7550</v>
      </c>
      <c r="W1457" s="279"/>
    </row>
    <row r="1458" spans="2:23">
      <c r="B1458" s="254">
        <v>46009</v>
      </c>
      <c r="C1458" s="255" t="s">
        <v>1122</v>
      </c>
      <c r="D1458" s="256" t="s">
        <v>2428</v>
      </c>
      <c r="E1458" s="256" t="s">
        <v>2429</v>
      </c>
      <c r="F1458" s="257">
        <v>2111102</v>
      </c>
      <c r="G1458" s="255" t="s">
        <v>932</v>
      </c>
      <c r="H1458" s="258">
        <v>55333.16</v>
      </c>
      <c r="I1458" s="258"/>
      <c r="J1458" s="258"/>
      <c r="K1458" s="258"/>
      <c r="L1458" s="258"/>
      <c r="M1458" s="258"/>
      <c r="N1458" s="258"/>
      <c r="O1458" s="258"/>
      <c r="P1458" s="258"/>
      <c r="Q1458" s="258"/>
      <c r="R1458" s="258"/>
      <c r="S1458" s="258"/>
      <c r="T1458" s="258"/>
      <c r="V1458" s="258">
        <v>55333.16</v>
      </c>
      <c r="W1458" s="279"/>
    </row>
    <row r="1459" spans="2:23">
      <c r="B1459" s="254">
        <v>46009</v>
      </c>
      <c r="C1459" s="255" t="s">
        <v>1704</v>
      </c>
      <c r="D1459" s="256" t="s">
        <v>2428</v>
      </c>
      <c r="E1459" s="256" t="s">
        <v>2431</v>
      </c>
      <c r="F1459" s="257">
        <v>2121001</v>
      </c>
      <c r="G1459" s="255" t="s">
        <v>938</v>
      </c>
      <c r="H1459" s="258">
        <v>6216.75</v>
      </c>
      <c r="I1459" s="258"/>
      <c r="J1459" s="258"/>
      <c r="K1459" s="258"/>
      <c r="L1459" s="258"/>
      <c r="M1459" s="258"/>
      <c r="N1459" s="258"/>
      <c r="O1459" s="258"/>
      <c r="P1459" s="258"/>
      <c r="Q1459" s="258"/>
      <c r="R1459" s="258"/>
      <c r="S1459" s="258"/>
      <c r="T1459" s="258"/>
      <c r="V1459" s="347">
        <v>6216.75</v>
      </c>
      <c r="W1459" s="279"/>
    </row>
    <row r="1460" spans="2:23">
      <c r="B1460" s="254">
        <v>46009</v>
      </c>
      <c r="C1460" s="255" t="s">
        <v>1993</v>
      </c>
      <c r="D1460" s="256" t="s">
        <v>2428</v>
      </c>
      <c r="E1460" s="256" t="s">
        <v>2433</v>
      </c>
      <c r="F1460" s="257">
        <v>2121001</v>
      </c>
      <c r="G1460" s="255" t="s">
        <v>938</v>
      </c>
      <c r="H1460" s="258">
        <v>1852.5</v>
      </c>
      <c r="I1460" s="258"/>
      <c r="J1460" s="258"/>
      <c r="K1460" s="258"/>
      <c r="L1460" s="258"/>
      <c r="M1460" s="258"/>
      <c r="N1460" s="258"/>
      <c r="O1460" s="258"/>
      <c r="P1460" s="258"/>
      <c r="Q1460" s="258"/>
      <c r="R1460" s="258"/>
      <c r="S1460" s="258"/>
      <c r="T1460" s="258"/>
      <c r="V1460" s="274">
        <v>1852.5</v>
      </c>
      <c r="W1460" s="279"/>
    </row>
    <row r="1461" spans="2:23">
      <c r="B1461" s="254">
        <v>46009</v>
      </c>
      <c r="C1461" s="255" t="s">
        <v>1068</v>
      </c>
      <c r="D1461" s="256" t="s">
        <v>2428</v>
      </c>
      <c r="E1461" s="256" t="s">
        <v>2435</v>
      </c>
      <c r="F1461" s="257">
        <v>2111102</v>
      </c>
      <c r="G1461" s="255" t="s">
        <v>932</v>
      </c>
      <c r="H1461" s="258" t="s">
        <v>2436</v>
      </c>
      <c r="I1461" s="258"/>
      <c r="J1461" s="258"/>
      <c r="K1461" s="258"/>
      <c r="L1461" s="258"/>
      <c r="M1461" s="258"/>
      <c r="N1461" s="258"/>
      <c r="O1461" s="258"/>
      <c r="P1461" s="258"/>
      <c r="Q1461" s="258"/>
      <c r="R1461" s="258"/>
      <c r="S1461" s="258"/>
      <c r="T1461" s="258"/>
      <c r="V1461" s="258" t="s">
        <v>2436</v>
      </c>
      <c r="W1461" s="279"/>
    </row>
    <row r="1462" spans="2:23">
      <c r="B1462" s="254">
        <v>46009</v>
      </c>
      <c r="C1462" s="255" t="s">
        <v>1073</v>
      </c>
      <c r="D1462" s="256" t="s">
        <v>2411</v>
      </c>
      <c r="E1462" s="256" t="s">
        <v>2412</v>
      </c>
      <c r="F1462" s="257">
        <v>2210806</v>
      </c>
      <c r="G1462" s="255" t="s">
        <v>982</v>
      </c>
      <c r="H1462" s="258">
        <v>9903.25</v>
      </c>
      <c r="I1462" s="258"/>
      <c r="J1462" s="258"/>
      <c r="K1462" s="258"/>
      <c r="L1462" s="258"/>
      <c r="M1462" s="258"/>
      <c r="N1462" s="258"/>
      <c r="O1462" s="258"/>
      <c r="P1462" s="258"/>
      <c r="Q1462" s="258"/>
      <c r="R1462" s="258"/>
      <c r="S1462" s="258"/>
      <c r="T1462" s="258"/>
      <c r="V1462" s="258">
        <v>9903.25</v>
      </c>
      <c r="W1462" s="279"/>
    </row>
    <row r="1463" spans="2:23">
      <c r="B1463" s="254">
        <v>46009</v>
      </c>
      <c r="C1463" s="255" t="s">
        <v>1073</v>
      </c>
      <c r="D1463" s="256" t="s">
        <v>2414</v>
      </c>
      <c r="E1463" s="256" t="s">
        <v>2415</v>
      </c>
      <c r="F1463" s="257">
        <v>2210806</v>
      </c>
      <c r="G1463" s="255" t="s">
        <v>982</v>
      </c>
      <c r="H1463" s="258">
        <v>11701.8</v>
      </c>
      <c r="I1463" s="258"/>
      <c r="J1463" s="258"/>
      <c r="K1463" s="258"/>
      <c r="L1463" s="258"/>
      <c r="M1463" s="258"/>
      <c r="N1463" s="258"/>
      <c r="O1463" s="258"/>
      <c r="P1463" s="258"/>
      <c r="Q1463" s="258"/>
      <c r="R1463" s="258"/>
      <c r="S1463" s="258"/>
      <c r="T1463" s="258"/>
      <c r="V1463" s="258">
        <v>11701.8</v>
      </c>
      <c r="W1463" s="279"/>
    </row>
    <row r="1464" spans="2:23">
      <c r="B1464" s="254">
        <v>46009</v>
      </c>
      <c r="C1464" s="255" t="s">
        <v>1073</v>
      </c>
      <c r="D1464" s="256" t="s">
        <v>2401</v>
      </c>
      <c r="E1464" s="256" t="s">
        <v>2402</v>
      </c>
      <c r="F1464" s="257">
        <v>2821009</v>
      </c>
      <c r="G1464" s="255" t="s">
        <v>160</v>
      </c>
      <c r="H1464" s="258">
        <v>1000</v>
      </c>
      <c r="I1464" s="258"/>
      <c r="J1464" s="258"/>
      <c r="K1464" s="258"/>
      <c r="L1464" s="258"/>
      <c r="M1464" s="258"/>
      <c r="N1464" s="258"/>
      <c r="O1464" s="258"/>
      <c r="P1464" s="258"/>
      <c r="Q1464" s="258"/>
      <c r="R1464" s="258"/>
      <c r="S1464" s="258"/>
      <c r="T1464" s="258"/>
      <c r="V1464" s="258">
        <v>1000</v>
      </c>
      <c r="W1464" s="279"/>
    </row>
    <row r="1465" spans="2:23">
      <c r="B1465" s="254">
        <v>46009</v>
      </c>
      <c r="C1465" s="255" t="s">
        <v>1073</v>
      </c>
      <c r="D1465" s="256" t="s">
        <v>2404</v>
      </c>
      <c r="E1465" s="256" t="s">
        <v>2405</v>
      </c>
      <c r="F1465" s="257">
        <v>2111238</v>
      </c>
      <c r="G1465" s="255" t="s">
        <v>935</v>
      </c>
      <c r="H1465" s="258">
        <v>450</v>
      </c>
      <c r="I1465" s="258"/>
      <c r="J1465" s="258"/>
      <c r="K1465" s="258"/>
      <c r="L1465" s="258"/>
      <c r="M1465" s="258"/>
      <c r="N1465" s="258"/>
      <c r="O1465" s="258"/>
      <c r="P1465" s="258"/>
      <c r="Q1465" s="258"/>
      <c r="R1465" s="258"/>
      <c r="S1465" s="258"/>
      <c r="T1465" s="258"/>
      <c r="V1465" s="258">
        <v>450</v>
      </c>
      <c r="W1465" s="279"/>
    </row>
    <row r="1466" spans="2:23">
      <c r="B1466" s="254">
        <v>46009</v>
      </c>
      <c r="C1466" s="255" t="s">
        <v>1068</v>
      </c>
      <c r="D1466" s="256" t="s">
        <v>2404</v>
      </c>
      <c r="E1466" s="882" t="s">
        <v>2405</v>
      </c>
      <c r="F1466" s="257">
        <v>2111238</v>
      </c>
      <c r="G1466" s="255" t="s">
        <v>935</v>
      </c>
      <c r="H1466" s="258">
        <v>50</v>
      </c>
      <c r="I1466" s="258"/>
      <c r="J1466" s="258"/>
      <c r="K1466" s="258"/>
      <c r="L1466" s="258"/>
      <c r="M1466" s="258"/>
      <c r="N1466" s="258"/>
      <c r="O1466" s="258"/>
      <c r="P1466" s="258"/>
      <c r="Q1466" s="258"/>
      <c r="R1466" s="258"/>
      <c r="S1466" s="258"/>
      <c r="T1466" s="258"/>
      <c r="V1466" s="258">
        <v>50</v>
      </c>
      <c r="W1466" s="279"/>
    </row>
    <row r="1467" spans="2:23">
      <c r="B1467" s="254">
        <v>46009</v>
      </c>
      <c r="C1467" s="255" t="s">
        <v>1073</v>
      </c>
      <c r="D1467" s="256" t="s">
        <v>2408</v>
      </c>
      <c r="E1467" s="256" t="s">
        <v>2405</v>
      </c>
      <c r="F1467" s="257">
        <v>2111238</v>
      </c>
      <c r="G1467" s="255" t="s">
        <v>935</v>
      </c>
      <c r="H1467" s="258">
        <v>450</v>
      </c>
      <c r="I1467" s="258"/>
      <c r="J1467" s="258"/>
      <c r="K1467" s="258"/>
      <c r="L1467" s="258"/>
      <c r="M1467" s="258"/>
      <c r="N1467" s="258"/>
      <c r="O1467" s="258"/>
      <c r="P1467" s="258"/>
      <c r="Q1467" s="258"/>
      <c r="R1467" s="258"/>
      <c r="S1467" s="258"/>
      <c r="T1467" s="258"/>
      <c r="V1467" s="258">
        <v>450</v>
      </c>
      <c r="W1467" s="279"/>
    </row>
    <row r="1468" spans="2:23">
      <c r="B1468" s="254">
        <v>46009</v>
      </c>
      <c r="C1468" s="255" t="s">
        <v>1068</v>
      </c>
      <c r="D1468" s="256" t="s">
        <v>2408</v>
      </c>
      <c r="E1468" s="882" t="s">
        <v>2405</v>
      </c>
      <c r="F1468" s="257">
        <v>2111238</v>
      </c>
      <c r="G1468" s="255" t="s">
        <v>935</v>
      </c>
      <c r="H1468" s="258">
        <v>50</v>
      </c>
      <c r="I1468" s="258"/>
      <c r="J1468" s="258"/>
      <c r="K1468" s="258"/>
      <c r="L1468" s="258"/>
      <c r="M1468" s="258"/>
      <c r="N1468" s="258"/>
      <c r="O1468" s="258"/>
      <c r="P1468" s="258"/>
      <c r="Q1468" s="258"/>
      <c r="R1468" s="258"/>
      <c r="S1468" s="258"/>
      <c r="T1468" s="258"/>
      <c r="V1468" s="258">
        <v>50</v>
      </c>
      <c r="W1468" s="279"/>
    </row>
    <row r="1469" spans="2:23">
      <c r="B1469" s="254">
        <v>46009</v>
      </c>
      <c r="C1469" s="255" t="s">
        <v>1073</v>
      </c>
      <c r="D1469" s="256" t="s">
        <v>2409</v>
      </c>
      <c r="E1469" s="256" t="s">
        <v>2405</v>
      </c>
      <c r="F1469" s="257">
        <v>2210511</v>
      </c>
      <c r="G1469" s="255" t="s">
        <v>965</v>
      </c>
      <c r="H1469" s="258">
        <v>100</v>
      </c>
      <c r="I1469" s="258"/>
      <c r="J1469" s="258"/>
      <c r="K1469" s="258"/>
      <c r="L1469" s="258"/>
      <c r="M1469" s="258"/>
      <c r="N1469" s="258"/>
      <c r="O1469" s="258"/>
      <c r="P1469" s="258"/>
      <c r="Q1469" s="258"/>
      <c r="R1469" s="258"/>
      <c r="S1469" s="258"/>
      <c r="T1469" s="258"/>
      <c r="V1469" s="258">
        <v>100</v>
      </c>
      <c r="W1469" s="279"/>
    </row>
    <row r="1470" spans="2:23">
      <c r="B1470" s="254">
        <v>46009</v>
      </c>
      <c r="C1470" s="255" t="s">
        <v>1073</v>
      </c>
      <c r="D1470" s="256" t="s">
        <v>2396</v>
      </c>
      <c r="E1470" s="256" t="s">
        <v>2397</v>
      </c>
      <c r="F1470" s="257">
        <v>2210205</v>
      </c>
      <c r="G1470" s="255" t="s">
        <v>200</v>
      </c>
      <c r="H1470" s="258">
        <v>1200</v>
      </c>
      <c r="I1470" s="258"/>
      <c r="J1470" s="258"/>
      <c r="K1470" s="258"/>
      <c r="L1470" s="258"/>
      <c r="M1470" s="258"/>
      <c r="N1470" s="258"/>
      <c r="O1470" s="258"/>
      <c r="P1470" s="258"/>
      <c r="Q1470" s="258"/>
      <c r="R1470" s="258"/>
      <c r="S1470" s="258"/>
      <c r="T1470" s="258"/>
      <c r="V1470" s="258">
        <v>1200</v>
      </c>
      <c r="W1470" s="279"/>
    </row>
    <row r="1471" spans="2:23">
      <c r="B1471" s="254">
        <v>46009</v>
      </c>
      <c r="C1471" s="255" t="s">
        <v>2388</v>
      </c>
      <c r="D1471" s="256" t="s">
        <v>2389</v>
      </c>
      <c r="E1471" s="256" t="s">
        <v>2390</v>
      </c>
      <c r="F1471" s="257">
        <v>2821009</v>
      </c>
      <c r="G1471" s="255" t="s">
        <v>160</v>
      </c>
      <c r="H1471" s="258">
        <v>8000</v>
      </c>
      <c r="I1471" s="258"/>
      <c r="J1471" s="258"/>
      <c r="K1471" s="258"/>
      <c r="L1471" s="258"/>
      <c r="M1471" s="258"/>
      <c r="N1471" s="258"/>
      <c r="O1471" s="258"/>
      <c r="P1471" s="258"/>
      <c r="Q1471" s="258"/>
      <c r="R1471" s="258"/>
      <c r="S1471" s="258"/>
      <c r="T1471" s="258"/>
      <c r="V1471" s="258">
        <v>8000</v>
      </c>
      <c r="W1471" s="279"/>
    </row>
    <row r="1472" spans="2:23">
      <c r="B1472" s="254">
        <v>46009</v>
      </c>
      <c r="C1472" s="255" t="s">
        <v>1068</v>
      </c>
      <c r="D1472" s="256" t="s">
        <v>2391</v>
      </c>
      <c r="E1472" s="256" t="s">
        <v>2392</v>
      </c>
      <c r="F1472" s="257">
        <v>2210205</v>
      </c>
      <c r="G1472" s="255" t="s">
        <v>200</v>
      </c>
      <c r="H1472" s="258">
        <v>680</v>
      </c>
      <c r="I1472" s="258"/>
      <c r="J1472" s="258"/>
      <c r="K1472" s="258"/>
      <c r="L1472" s="258"/>
      <c r="M1472" s="258"/>
      <c r="N1472" s="258"/>
      <c r="O1472" s="258"/>
      <c r="P1472" s="258"/>
      <c r="Q1472" s="258"/>
      <c r="R1472" s="258"/>
      <c r="S1472" s="258"/>
      <c r="T1472" s="258"/>
      <c r="V1472" s="258">
        <v>680</v>
      </c>
      <c r="W1472" s="279"/>
    </row>
    <row r="1473" spans="2:23">
      <c r="B1473" s="254">
        <v>46009</v>
      </c>
      <c r="C1473" s="255" t="s">
        <v>1112</v>
      </c>
      <c r="D1473" s="256" t="s">
        <v>2391</v>
      </c>
      <c r="E1473" s="256" t="s">
        <v>2394</v>
      </c>
      <c r="F1473" s="257">
        <v>2210205</v>
      </c>
      <c r="G1473" s="255" t="s">
        <v>200</v>
      </c>
      <c r="H1473" s="258">
        <v>12920</v>
      </c>
      <c r="I1473" s="258"/>
      <c r="J1473" s="258"/>
      <c r="K1473" s="258"/>
      <c r="L1473" s="258"/>
      <c r="M1473" s="258"/>
      <c r="N1473" s="258"/>
      <c r="O1473" s="258"/>
      <c r="P1473" s="258"/>
      <c r="Q1473" s="258"/>
      <c r="R1473" s="258"/>
      <c r="S1473" s="258"/>
      <c r="T1473" s="258"/>
      <c r="V1473" s="258">
        <v>12920</v>
      </c>
      <c r="W1473" s="279"/>
    </row>
    <row r="1474" spans="2:23">
      <c r="B1474" s="254">
        <v>46009</v>
      </c>
      <c r="C1474" s="255" t="s">
        <v>1112</v>
      </c>
      <c r="D1474" s="256" t="s">
        <v>2396</v>
      </c>
      <c r="E1474" s="256" t="s">
        <v>2397</v>
      </c>
      <c r="F1474" s="257">
        <v>2210205</v>
      </c>
      <c r="G1474" s="255" t="s">
        <v>200</v>
      </c>
      <c r="H1474" s="258">
        <v>1254</v>
      </c>
      <c r="I1474" s="258"/>
      <c r="J1474" s="258"/>
      <c r="K1474" s="258"/>
      <c r="L1474" s="258"/>
      <c r="M1474" s="258"/>
      <c r="N1474" s="258"/>
      <c r="O1474" s="258"/>
      <c r="P1474" s="258"/>
      <c r="Q1474" s="258"/>
      <c r="R1474" s="258"/>
      <c r="S1474" s="258"/>
      <c r="T1474" s="258"/>
      <c r="V1474" s="258">
        <v>1254</v>
      </c>
      <c r="W1474" s="279"/>
    </row>
    <row r="1475" spans="2:23">
      <c r="B1475" s="254">
        <v>46009</v>
      </c>
      <c r="C1475" s="255" t="s">
        <v>1068</v>
      </c>
      <c r="D1475" s="256" t="s">
        <v>2396</v>
      </c>
      <c r="E1475" s="256" t="s">
        <v>2399</v>
      </c>
      <c r="F1475" s="257">
        <v>2210205</v>
      </c>
      <c r="G1475" s="255" t="s">
        <v>200</v>
      </c>
      <c r="H1475" s="258">
        <v>66</v>
      </c>
      <c r="I1475" s="258"/>
      <c r="J1475" s="258"/>
      <c r="K1475" s="258"/>
      <c r="L1475" s="258"/>
      <c r="M1475" s="258"/>
      <c r="N1475" s="258"/>
      <c r="O1475" s="258"/>
      <c r="P1475" s="258"/>
      <c r="Q1475" s="258"/>
      <c r="R1475" s="258"/>
      <c r="S1475" s="258"/>
      <c r="T1475" s="258"/>
      <c r="V1475" s="258">
        <v>66</v>
      </c>
      <c r="W1475" s="279"/>
    </row>
    <row r="1476" spans="2:23">
      <c r="B1476" s="254">
        <v>46009</v>
      </c>
      <c r="C1476" s="255" t="s">
        <v>1073</v>
      </c>
      <c r="D1476" s="256" t="s">
        <v>2614</v>
      </c>
      <c r="E1476" s="256" t="s">
        <v>2615</v>
      </c>
      <c r="F1476" s="257">
        <v>2210511</v>
      </c>
      <c r="G1476" s="255" t="s">
        <v>965</v>
      </c>
      <c r="H1476" s="258">
        <v>17884.8</v>
      </c>
      <c r="I1476" s="258"/>
      <c r="J1476" s="258"/>
      <c r="K1476" s="258"/>
      <c r="L1476" s="258"/>
      <c r="M1476" s="258"/>
      <c r="N1476" s="258"/>
      <c r="O1476" s="258"/>
      <c r="P1476" s="258"/>
      <c r="Q1476" s="258"/>
      <c r="R1476" s="258"/>
      <c r="S1476" s="258"/>
      <c r="T1476" s="258"/>
      <c r="V1476" s="258">
        <v>17884.8</v>
      </c>
      <c r="W1476" s="279"/>
    </row>
    <row r="1477" spans="2:23">
      <c r="B1477" s="254">
        <v>46009</v>
      </c>
      <c r="C1477" s="255" t="s">
        <v>1068</v>
      </c>
      <c r="D1477" s="256" t="s">
        <v>2396</v>
      </c>
      <c r="E1477" s="256" t="s">
        <v>2399</v>
      </c>
      <c r="F1477" s="257">
        <v>2210511</v>
      </c>
      <c r="G1477" s="255" t="s">
        <v>965</v>
      </c>
      <c r="H1477" s="258">
        <v>1555.2</v>
      </c>
      <c r="I1477" s="258"/>
      <c r="J1477" s="258"/>
      <c r="K1477" s="258"/>
      <c r="L1477" s="258"/>
      <c r="M1477" s="258"/>
      <c r="N1477" s="258"/>
      <c r="O1477" s="258"/>
      <c r="P1477" s="258"/>
      <c r="Q1477" s="258"/>
      <c r="R1477" s="258"/>
      <c r="S1477" s="258"/>
      <c r="T1477" s="258"/>
      <c r="V1477" s="258">
        <v>1555.2</v>
      </c>
      <c r="W1477" s="279"/>
    </row>
    <row r="1478" spans="2:23">
      <c r="B1478" s="254">
        <v>46013</v>
      </c>
      <c r="C1478" s="255" t="s">
        <v>1068</v>
      </c>
      <c r="D1478" s="256" t="s">
        <v>2376</v>
      </c>
      <c r="E1478" s="256" t="s">
        <v>2377</v>
      </c>
      <c r="F1478" s="257">
        <v>2210511</v>
      </c>
      <c r="G1478" s="255" t="s">
        <v>965</v>
      </c>
      <c r="H1478" s="258">
        <v>1657.71</v>
      </c>
      <c r="I1478" s="258"/>
      <c r="J1478" s="258"/>
      <c r="K1478" s="258"/>
      <c r="L1478" s="258"/>
      <c r="M1478" s="258"/>
      <c r="N1478" s="258"/>
      <c r="O1478" s="258"/>
      <c r="P1478" s="258"/>
      <c r="Q1478" s="258"/>
      <c r="R1478" s="258"/>
      <c r="S1478" s="258"/>
      <c r="T1478" s="258"/>
      <c r="V1478" s="258">
        <v>1657.71</v>
      </c>
      <c r="W1478" s="279"/>
    </row>
    <row r="1479" spans="2:23">
      <c r="B1479" s="254">
        <v>46013</v>
      </c>
      <c r="C1479" s="255" t="s">
        <v>1073</v>
      </c>
      <c r="D1479" s="256" t="s">
        <v>2376</v>
      </c>
      <c r="E1479" s="256" t="s">
        <v>2379</v>
      </c>
      <c r="F1479" s="257">
        <v>2210511</v>
      </c>
      <c r="G1479" s="255" t="s">
        <v>965</v>
      </c>
      <c r="H1479" s="258">
        <v>26414.37</v>
      </c>
      <c r="I1479" s="258"/>
      <c r="J1479" s="258"/>
      <c r="K1479" s="258"/>
      <c r="L1479" s="258"/>
      <c r="M1479" s="258"/>
      <c r="N1479" s="258"/>
      <c r="O1479" s="258"/>
      <c r="P1479" s="258"/>
      <c r="Q1479" s="258"/>
      <c r="R1479" s="258"/>
      <c r="S1479" s="258"/>
      <c r="T1479" s="258"/>
      <c r="V1479" s="258">
        <v>26414.37</v>
      </c>
      <c r="W1479" s="279"/>
    </row>
    <row r="1480" spans="2:23">
      <c r="B1480" s="254">
        <v>46013</v>
      </c>
      <c r="C1480" s="255" t="s">
        <v>2381</v>
      </c>
      <c r="D1480" s="256" t="s">
        <v>2382</v>
      </c>
      <c r="E1480" s="256" t="s">
        <v>2383</v>
      </c>
      <c r="F1480" s="257">
        <v>2111243</v>
      </c>
      <c r="G1480" s="255" t="s">
        <v>124</v>
      </c>
      <c r="H1480" s="258">
        <v>5381.62</v>
      </c>
      <c r="I1480" s="258"/>
      <c r="J1480" s="258"/>
      <c r="K1480" s="258"/>
      <c r="L1480" s="258"/>
      <c r="M1480" s="258"/>
      <c r="N1480" s="258"/>
      <c r="O1480" s="258"/>
      <c r="P1480" s="258"/>
      <c r="Q1480" s="258"/>
      <c r="R1480" s="258"/>
      <c r="S1480" s="258"/>
      <c r="T1480" s="258"/>
      <c r="V1480" s="258">
        <v>5381.62</v>
      </c>
      <c r="W1480" s="279"/>
    </row>
    <row r="1481" spans="2:23">
      <c r="B1481" s="254">
        <v>46013</v>
      </c>
      <c r="C1481" s="255" t="s">
        <v>1073</v>
      </c>
      <c r="D1481" s="256" t="s">
        <v>2385</v>
      </c>
      <c r="E1481" s="256" t="s">
        <v>2386</v>
      </c>
      <c r="F1481" s="257">
        <v>2210511</v>
      </c>
      <c r="G1481" s="255" t="s">
        <v>965</v>
      </c>
      <c r="H1481" s="258">
        <v>12393</v>
      </c>
      <c r="I1481" s="258"/>
      <c r="J1481" s="258"/>
      <c r="K1481" s="258"/>
      <c r="L1481" s="258"/>
      <c r="M1481" s="258"/>
      <c r="N1481" s="258"/>
      <c r="O1481" s="258"/>
      <c r="P1481" s="258"/>
      <c r="Q1481" s="258"/>
      <c r="R1481" s="258"/>
      <c r="S1481" s="258"/>
      <c r="T1481" s="258"/>
      <c r="V1481" s="258">
        <v>12393</v>
      </c>
      <c r="W1481" s="279"/>
    </row>
    <row r="1482" spans="2:23">
      <c r="B1482" s="254" t="s">
        <v>2497</v>
      </c>
      <c r="C1482" s="255" t="s">
        <v>2616</v>
      </c>
      <c r="D1482" s="256" t="s">
        <v>2617</v>
      </c>
      <c r="E1482" s="256" t="s">
        <v>2618</v>
      </c>
      <c r="F1482" s="257">
        <v>3111253</v>
      </c>
      <c r="G1482" s="255" t="s">
        <v>2619</v>
      </c>
      <c r="H1482" s="258">
        <v>170000</v>
      </c>
      <c r="I1482" s="258"/>
      <c r="J1482" s="258"/>
      <c r="K1482" s="258"/>
      <c r="L1482" s="258"/>
      <c r="M1482" s="258"/>
      <c r="N1482" s="258"/>
      <c r="O1482" s="258"/>
      <c r="P1482" s="258"/>
      <c r="Q1482" s="258"/>
      <c r="R1482" s="258"/>
      <c r="S1482" s="258"/>
      <c r="T1482" s="258"/>
      <c r="V1482" s="258">
        <v>170000</v>
      </c>
      <c r="W1482" s="279"/>
    </row>
    <row r="1483" spans="2:23">
      <c r="B1483" s="254">
        <v>46015</v>
      </c>
      <c r="C1483" s="255" t="s">
        <v>1704</v>
      </c>
      <c r="D1483" s="256" t="s">
        <v>2367</v>
      </c>
      <c r="E1483" s="256" t="s">
        <v>2372</v>
      </c>
      <c r="F1483" s="257">
        <v>2121001</v>
      </c>
      <c r="G1483" s="255" t="s">
        <v>938</v>
      </c>
      <c r="H1483" s="258">
        <v>5305.5</v>
      </c>
      <c r="I1483" s="258"/>
      <c r="J1483" s="258"/>
      <c r="K1483" s="258"/>
      <c r="L1483" s="258"/>
      <c r="M1483" s="258"/>
      <c r="N1483" s="258"/>
      <c r="O1483" s="258"/>
      <c r="P1483" s="258"/>
      <c r="Q1483" s="258"/>
      <c r="R1483" s="258"/>
      <c r="S1483" s="258"/>
      <c r="T1483" s="258"/>
      <c r="V1483" s="258">
        <v>5305.5</v>
      </c>
      <c r="W1483" s="279"/>
    </row>
    <row r="1484" spans="2:23">
      <c r="B1484" s="254">
        <v>46015</v>
      </c>
      <c r="C1484" s="255" t="s">
        <v>1122</v>
      </c>
      <c r="D1484" s="256" t="s">
        <v>2367</v>
      </c>
      <c r="E1484" s="256" t="s">
        <v>2374</v>
      </c>
      <c r="F1484" s="257">
        <v>2111102</v>
      </c>
      <c r="G1484" s="255" t="s">
        <v>932</v>
      </c>
      <c r="H1484" s="258">
        <v>49291.92</v>
      </c>
      <c r="I1484" s="258"/>
      <c r="J1484" s="258"/>
      <c r="K1484" s="258"/>
      <c r="L1484" s="258"/>
      <c r="M1484" s="258"/>
      <c r="N1484" s="258"/>
      <c r="O1484" s="258"/>
      <c r="P1484" s="258"/>
      <c r="Q1484" s="258"/>
      <c r="R1484" s="258"/>
      <c r="S1484" s="258"/>
      <c r="T1484" s="258"/>
      <c r="V1484" s="258">
        <v>49291.92</v>
      </c>
      <c r="W1484" s="279"/>
    </row>
    <row r="1485" spans="2:23">
      <c r="B1485" s="254">
        <v>46015</v>
      </c>
      <c r="C1485" s="255" t="s">
        <v>1068</v>
      </c>
      <c r="D1485" s="256" t="s">
        <v>2362</v>
      </c>
      <c r="E1485" s="256" t="s">
        <v>2363</v>
      </c>
      <c r="F1485" s="257">
        <v>2210511</v>
      </c>
      <c r="G1485" s="255" t="s">
        <v>965</v>
      </c>
      <c r="H1485" s="258">
        <v>691.22</v>
      </c>
      <c r="I1485" s="258"/>
      <c r="J1485" s="258"/>
      <c r="K1485" s="258"/>
      <c r="L1485" s="258"/>
      <c r="M1485" s="258"/>
      <c r="N1485" s="258"/>
      <c r="O1485" s="258"/>
      <c r="P1485" s="258"/>
      <c r="Q1485" s="258"/>
      <c r="R1485" s="258"/>
      <c r="S1485" s="258"/>
      <c r="T1485" s="258"/>
      <c r="V1485" s="258">
        <v>691.22</v>
      </c>
      <c r="W1485" s="279"/>
    </row>
    <row r="1486" spans="2:23">
      <c r="B1486" s="254">
        <v>46015</v>
      </c>
      <c r="C1486" s="255" t="s">
        <v>1073</v>
      </c>
      <c r="D1486" s="256" t="s">
        <v>2362</v>
      </c>
      <c r="E1486" s="256" t="s">
        <v>2365</v>
      </c>
      <c r="F1486" s="257">
        <v>2210511</v>
      </c>
      <c r="G1486" s="255" t="s">
        <v>965</v>
      </c>
      <c r="H1486" s="258">
        <v>8084.78</v>
      </c>
      <c r="I1486" s="258"/>
      <c r="J1486" s="258"/>
      <c r="K1486" s="258"/>
      <c r="L1486" s="258"/>
      <c r="M1486" s="258"/>
      <c r="N1486" s="258"/>
      <c r="O1486" s="258"/>
      <c r="P1486" s="258"/>
      <c r="Q1486" s="258"/>
      <c r="R1486" s="258"/>
      <c r="S1486" s="258"/>
      <c r="T1486" s="258"/>
      <c r="V1486" s="258">
        <v>8084.78</v>
      </c>
      <c r="W1486" s="279"/>
    </row>
    <row r="1487" spans="2:23">
      <c r="B1487" s="254">
        <v>46015</v>
      </c>
      <c r="C1487" s="255" t="s">
        <v>1993</v>
      </c>
      <c r="D1487" s="256" t="s">
        <v>2367</v>
      </c>
      <c r="E1487" s="256" t="s">
        <v>2368</v>
      </c>
      <c r="F1487" s="257">
        <v>2121001</v>
      </c>
      <c r="G1487" s="255" t="s">
        <v>938</v>
      </c>
      <c r="H1487" s="258">
        <v>1965</v>
      </c>
      <c r="I1487" s="258"/>
      <c r="J1487" s="258"/>
      <c r="K1487" s="258"/>
      <c r="L1487" s="258"/>
      <c r="M1487" s="258"/>
      <c r="N1487" s="258"/>
      <c r="O1487" s="258"/>
      <c r="P1487" s="258"/>
      <c r="Q1487" s="258"/>
      <c r="R1487" s="258"/>
      <c r="S1487" s="258"/>
      <c r="T1487" s="258"/>
      <c r="V1487" s="258">
        <v>1965</v>
      </c>
      <c r="W1487" s="279"/>
    </row>
    <row r="1488" spans="2:23">
      <c r="B1488" s="254">
        <v>46015</v>
      </c>
      <c r="C1488" s="255" t="s">
        <v>1068</v>
      </c>
      <c r="D1488" s="256" t="s">
        <v>2367</v>
      </c>
      <c r="E1488" s="256" t="s">
        <v>2370</v>
      </c>
      <c r="F1488" s="257">
        <v>2111102</v>
      </c>
      <c r="G1488" s="255" t="s">
        <v>932</v>
      </c>
      <c r="H1488" s="258">
        <v>2596.58</v>
      </c>
      <c r="I1488" s="258"/>
      <c r="J1488" s="258"/>
      <c r="K1488" s="258"/>
      <c r="L1488" s="258"/>
      <c r="M1488" s="258"/>
      <c r="N1488" s="258"/>
      <c r="O1488" s="258"/>
      <c r="P1488" s="258"/>
      <c r="Q1488" s="258"/>
      <c r="R1488" s="258"/>
      <c r="S1488" s="258"/>
      <c r="T1488" s="258"/>
      <c r="V1488" s="258">
        <v>2596.58</v>
      </c>
      <c r="W1488" s="279"/>
    </row>
    <row r="1489" spans="2:23">
      <c r="B1489" s="254">
        <v>45992</v>
      </c>
      <c r="C1489" s="255" t="s">
        <v>1068</v>
      </c>
      <c r="F1489" s="257">
        <v>2210806</v>
      </c>
      <c r="G1489" s="255" t="s">
        <v>982</v>
      </c>
      <c r="H1489" s="258">
        <v>1300</v>
      </c>
      <c r="I1489" s="258"/>
      <c r="J1489" s="258"/>
      <c r="K1489" s="258"/>
      <c r="L1489" s="258"/>
      <c r="M1489" s="258"/>
      <c r="N1489" s="258"/>
      <c r="O1489" s="258"/>
      <c r="P1489" s="258"/>
      <c r="Q1489" s="258"/>
      <c r="R1489" s="258"/>
      <c r="S1489" s="258"/>
      <c r="T1489" s="258"/>
      <c r="V1489" s="258">
        <v>1300</v>
      </c>
      <c r="W1489" s="279"/>
    </row>
    <row r="1490" spans="2:23">
      <c r="B1490" s="254">
        <v>46015</v>
      </c>
      <c r="C1490" s="255" t="s">
        <v>1068</v>
      </c>
      <c r="D1490" s="256" t="s">
        <v>2356</v>
      </c>
      <c r="E1490" s="256" t="s">
        <v>2357</v>
      </c>
      <c r="F1490" s="257">
        <v>2111248</v>
      </c>
      <c r="G1490" s="255" t="s">
        <v>936</v>
      </c>
      <c r="H1490" s="258">
        <v>300</v>
      </c>
      <c r="I1490" s="258"/>
      <c r="J1490" s="258"/>
      <c r="K1490" s="258"/>
      <c r="L1490" s="258"/>
      <c r="M1490" s="258"/>
      <c r="N1490" s="258"/>
      <c r="O1490" s="258"/>
      <c r="P1490" s="258"/>
      <c r="Q1490" s="258"/>
      <c r="R1490" s="258"/>
      <c r="S1490" s="258"/>
      <c r="T1490" s="258"/>
      <c r="V1490" s="258">
        <v>300</v>
      </c>
      <c r="W1490" s="279"/>
    </row>
    <row r="1491" spans="2:23">
      <c r="B1491" s="254">
        <v>46015</v>
      </c>
      <c r="C1491" s="255" t="s">
        <v>1073</v>
      </c>
      <c r="D1491" s="256" t="s">
        <v>2356</v>
      </c>
      <c r="E1491" s="256" t="s">
        <v>2358</v>
      </c>
      <c r="F1491" s="257">
        <v>2111248</v>
      </c>
      <c r="G1491" s="255" t="s">
        <v>936</v>
      </c>
      <c r="H1491" s="258">
        <v>2700</v>
      </c>
      <c r="I1491" s="258"/>
      <c r="J1491" s="258"/>
      <c r="K1491" s="258"/>
      <c r="L1491" s="258"/>
      <c r="M1491" s="258"/>
      <c r="N1491" s="258"/>
      <c r="O1491" s="258"/>
      <c r="P1491" s="258"/>
      <c r="Q1491" s="258"/>
      <c r="R1491" s="258"/>
      <c r="S1491" s="258"/>
      <c r="T1491" s="258"/>
      <c r="V1491" s="258">
        <v>2700</v>
      </c>
      <c r="W1491" s="279"/>
    </row>
    <row r="1492" spans="2:23">
      <c r="B1492" s="254">
        <v>46015</v>
      </c>
      <c r="C1492" s="255" t="s">
        <v>1073</v>
      </c>
      <c r="D1492" s="256" t="s">
        <v>2359</v>
      </c>
      <c r="E1492" s="256" t="s">
        <v>2360</v>
      </c>
      <c r="F1492" s="257">
        <v>2210511</v>
      </c>
      <c r="G1492" s="255" t="s">
        <v>965</v>
      </c>
      <c r="H1492" s="258">
        <v>13460</v>
      </c>
      <c r="I1492" s="258"/>
      <c r="J1492" s="258"/>
      <c r="K1492" s="258"/>
      <c r="L1492" s="258"/>
      <c r="M1492" s="258"/>
      <c r="N1492" s="258"/>
      <c r="O1492" s="258"/>
      <c r="P1492" s="258"/>
      <c r="Q1492" s="258"/>
      <c r="R1492" s="258"/>
      <c r="S1492" s="258"/>
      <c r="T1492" s="258"/>
      <c r="V1492" s="258">
        <v>13460</v>
      </c>
      <c r="W1492" s="279"/>
    </row>
    <row r="1493" spans="2:23">
      <c r="B1493" s="254" t="s">
        <v>2242</v>
      </c>
      <c r="C1493" s="255" t="s">
        <v>1073</v>
      </c>
      <c r="D1493" s="256" t="s">
        <v>2354</v>
      </c>
      <c r="E1493" s="256" t="s">
        <v>2355</v>
      </c>
      <c r="F1493" s="257">
        <v>2821009</v>
      </c>
      <c r="G1493" s="255" t="s">
        <v>160</v>
      </c>
      <c r="H1493" s="258">
        <v>2500</v>
      </c>
      <c r="I1493" s="258"/>
      <c r="J1493" s="258"/>
      <c r="K1493" s="258"/>
      <c r="L1493" s="258"/>
      <c r="M1493" s="258"/>
      <c r="N1493" s="258"/>
      <c r="O1493" s="258"/>
      <c r="P1493" s="258"/>
      <c r="Q1493" s="258"/>
      <c r="R1493" s="258"/>
      <c r="S1493" s="258"/>
      <c r="T1493" s="258"/>
      <c r="V1493" s="258">
        <v>2500</v>
      </c>
      <c r="W1493" s="279"/>
    </row>
    <row r="1494" spans="2:23">
      <c r="B1494" s="254">
        <v>46015</v>
      </c>
      <c r="C1494" s="255" t="s">
        <v>1112</v>
      </c>
      <c r="D1494" s="256" t="s">
        <v>2341</v>
      </c>
      <c r="E1494" s="256" t="s">
        <v>2343</v>
      </c>
      <c r="F1494" s="257">
        <v>2210205</v>
      </c>
      <c r="G1494" s="255" t="s">
        <v>200</v>
      </c>
      <c r="H1494" s="258">
        <v>13300</v>
      </c>
      <c r="I1494" s="258"/>
      <c r="J1494" s="258"/>
      <c r="K1494" s="258"/>
      <c r="L1494" s="258"/>
      <c r="M1494" s="258"/>
      <c r="N1494" s="258"/>
      <c r="O1494" s="258"/>
      <c r="P1494" s="258"/>
      <c r="Q1494" s="258"/>
      <c r="R1494" s="258"/>
      <c r="S1494" s="258"/>
      <c r="T1494" s="258"/>
      <c r="V1494" s="258">
        <v>13300</v>
      </c>
      <c r="W1494" s="279"/>
    </row>
    <row r="1495" spans="2:23">
      <c r="B1495" s="254">
        <v>46015</v>
      </c>
      <c r="C1495" s="255" t="s">
        <v>1068</v>
      </c>
      <c r="D1495" s="256" t="s">
        <v>2344</v>
      </c>
      <c r="E1495" s="256" t="s">
        <v>2345</v>
      </c>
      <c r="F1495" s="257">
        <v>2111248</v>
      </c>
      <c r="G1495" s="255" t="s">
        <v>936</v>
      </c>
      <c r="H1495" s="258">
        <v>300</v>
      </c>
      <c r="I1495" s="258"/>
      <c r="J1495" s="258"/>
      <c r="K1495" s="258"/>
      <c r="L1495" s="258"/>
      <c r="M1495" s="258"/>
      <c r="N1495" s="258"/>
      <c r="O1495" s="258"/>
      <c r="P1495" s="258"/>
      <c r="Q1495" s="258"/>
      <c r="R1495" s="258"/>
      <c r="S1495" s="258"/>
      <c r="T1495" s="258"/>
      <c r="V1495" s="258">
        <v>300</v>
      </c>
      <c r="W1495" s="279"/>
    </row>
    <row r="1496" spans="2:23">
      <c r="B1496" s="254">
        <v>46015</v>
      </c>
      <c r="C1496" s="255" t="s">
        <v>1073</v>
      </c>
      <c r="D1496" s="256" t="s">
        <v>2344</v>
      </c>
      <c r="E1496" s="256" t="s">
        <v>2347</v>
      </c>
      <c r="F1496" s="257">
        <v>2111248</v>
      </c>
      <c r="G1496" s="255" t="s">
        <v>936</v>
      </c>
      <c r="H1496" s="258">
        <v>2700</v>
      </c>
      <c r="I1496" s="258"/>
      <c r="J1496" s="258"/>
      <c r="K1496" s="258"/>
      <c r="L1496" s="258"/>
      <c r="M1496" s="258"/>
      <c r="N1496" s="258"/>
      <c r="O1496" s="258"/>
      <c r="P1496" s="258"/>
      <c r="Q1496" s="258"/>
      <c r="R1496" s="258"/>
      <c r="S1496" s="258"/>
      <c r="T1496" s="258"/>
      <c r="V1496" s="258">
        <v>2700</v>
      </c>
      <c r="W1496" s="279"/>
    </row>
    <row r="1497" spans="2:23">
      <c r="B1497" s="254">
        <v>46015</v>
      </c>
      <c r="C1497" s="255" t="s">
        <v>1073</v>
      </c>
      <c r="D1497" s="256" t="s">
        <v>2349</v>
      </c>
      <c r="E1497" s="256" t="s">
        <v>2350</v>
      </c>
      <c r="F1497" s="257">
        <v>2210505</v>
      </c>
      <c r="G1497" s="255" t="s">
        <v>142</v>
      </c>
      <c r="H1497" s="258">
        <v>5000</v>
      </c>
      <c r="I1497" s="258"/>
      <c r="J1497" s="258"/>
      <c r="K1497" s="258"/>
      <c r="L1497" s="258"/>
      <c r="M1497" s="258"/>
      <c r="N1497" s="258"/>
      <c r="O1497" s="258"/>
      <c r="P1497" s="258"/>
      <c r="Q1497" s="258"/>
      <c r="R1497" s="258"/>
      <c r="S1497" s="258"/>
      <c r="T1497" s="258"/>
      <c r="V1497" s="258">
        <v>5000</v>
      </c>
      <c r="W1497" s="279"/>
    </row>
    <row r="1498" spans="2:23">
      <c r="B1498" s="254">
        <v>46015</v>
      </c>
      <c r="C1498" s="255" t="s">
        <v>1073</v>
      </c>
      <c r="D1498" s="256" t="s">
        <v>2351</v>
      </c>
      <c r="E1498" s="256" t="s">
        <v>2352</v>
      </c>
      <c r="F1498" s="257">
        <v>2821009</v>
      </c>
      <c r="G1498" s="255" t="s">
        <v>160</v>
      </c>
      <c r="H1498" s="258">
        <v>6985</v>
      </c>
      <c r="I1498" s="258"/>
      <c r="J1498" s="258"/>
      <c r="K1498" s="258"/>
      <c r="L1498" s="258"/>
      <c r="M1498" s="258"/>
      <c r="N1498" s="258"/>
      <c r="O1498" s="258"/>
      <c r="P1498" s="258"/>
      <c r="Q1498" s="258"/>
      <c r="R1498" s="258"/>
      <c r="S1498" s="258"/>
      <c r="T1498" s="258"/>
      <c r="V1498" s="258">
        <v>6985</v>
      </c>
      <c r="W1498" s="279"/>
    </row>
    <row r="1499" spans="2:24">
      <c r="B1499" s="254">
        <v>46015</v>
      </c>
      <c r="C1499" s="255" t="s">
        <v>1073</v>
      </c>
      <c r="D1499" s="256" t="s">
        <v>2354</v>
      </c>
      <c r="E1499" s="256" t="s">
        <v>2355</v>
      </c>
      <c r="F1499" s="257">
        <v>2210505</v>
      </c>
      <c r="G1499" s="255" t="s">
        <v>142</v>
      </c>
      <c r="H1499" s="258">
        <v>700</v>
      </c>
      <c r="I1499" s="258"/>
      <c r="J1499" s="258"/>
      <c r="K1499" s="258"/>
      <c r="L1499" s="258"/>
      <c r="M1499" s="258"/>
      <c r="N1499" s="258"/>
      <c r="O1499" s="258"/>
      <c r="P1499" s="258"/>
      <c r="Q1499" s="258"/>
      <c r="R1499" s="258"/>
      <c r="S1499" s="258"/>
      <c r="T1499" s="258"/>
      <c r="V1499" s="258">
        <v>700</v>
      </c>
      <c r="W1499" s="279"/>
      <c r="X1499" s="275"/>
    </row>
    <row r="1500" spans="2:24">
      <c r="B1500" s="254">
        <v>46015</v>
      </c>
      <c r="C1500" s="255" t="s">
        <v>1073</v>
      </c>
      <c r="D1500" s="256" t="s">
        <v>2356</v>
      </c>
      <c r="E1500" s="256" t="s">
        <v>2358</v>
      </c>
      <c r="F1500" s="257">
        <v>2111248</v>
      </c>
      <c r="G1500" s="255" t="s">
        <v>936</v>
      </c>
      <c r="H1500" s="258">
        <v>2700</v>
      </c>
      <c r="I1500" s="258"/>
      <c r="J1500" s="258"/>
      <c r="K1500" s="258"/>
      <c r="L1500" s="258"/>
      <c r="M1500" s="258"/>
      <c r="N1500" s="258"/>
      <c r="O1500" s="258"/>
      <c r="P1500" s="258"/>
      <c r="Q1500" s="258"/>
      <c r="R1500" s="258"/>
      <c r="S1500" s="258"/>
      <c r="T1500" s="258"/>
      <c r="V1500" s="258">
        <v>2700</v>
      </c>
      <c r="W1500" s="279"/>
      <c r="X1500" s="275"/>
    </row>
    <row r="1501" spans="2:24">
      <c r="B1501" s="254">
        <v>46015</v>
      </c>
      <c r="C1501" s="255" t="s">
        <v>1068</v>
      </c>
      <c r="D1501" s="256" t="s">
        <v>2332</v>
      </c>
      <c r="E1501" s="256" t="s">
        <v>2333</v>
      </c>
      <c r="F1501" s="257">
        <v>2210511</v>
      </c>
      <c r="G1501" s="255" t="s">
        <v>965</v>
      </c>
      <c r="H1501" s="258">
        <v>210</v>
      </c>
      <c r="J1501" s="348"/>
      <c r="K1501" s="348"/>
      <c r="L1501" s="348"/>
      <c r="M1501" s="348"/>
      <c r="N1501" s="348"/>
      <c r="O1501" s="348"/>
      <c r="P1501" s="348"/>
      <c r="Q1501" s="348"/>
      <c r="R1501" s="348"/>
      <c r="S1501" s="348"/>
      <c r="T1501" s="348"/>
      <c r="U1501" s="348"/>
      <c r="V1501" s="348">
        <v>210</v>
      </c>
      <c r="W1501" s="279"/>
      <c r="X1501" s="275"/>
    </row>
    <row r="1502" spans="2:24">
      <c r="B1502" s="254">
        <v>46015</v>
      </c>
      <c r="C1502" s="255" t="s">
        <v>1073</v>
      </c>
      <c r="D1502" s="256" t="s">
        <v>2332</v>
      </c>
      <c r="E1502" s="256" t="s">
        <v>2334</v>
      </c>
      <c r="F1502" s="257">
        <v>2210511</v>
      </c>
      <c r="G1502" s="255" t="s">
        <v>965</v>
      </c>
      <c r="H1502" s="258">
        <v>3090</v>
      </c>
      <c r="V1502" s="258">
        <v>3090</v>
      </c>
      <c r="W1502" s="279"/>
      <c r="X1502" s="275"/>
    </row>
    <row r="1503" spans="2:22">
      <c r="B1503" s="254">
        <v>46015</v>
      </c>
      <c r="C1503" s="255" t="s">
        <v>1068</v>
      </c>
      <c r="D1503" s="256" t="s">
        <v>2336</v>
      </c>
      <c r="E1503" s="256" t="s">
        <v>2337</v>
      </c>
      <c r="F1503" s="257">
        <v>2111248</v>
      </c>
      <c r="G1503" s="255" t="s">
        <v>936</v>
      </c>
      <c r="H1503" s="258">
        <v>222.22</v>
      </c>
      <c r="V1503" s="258">
        <v>222.22</v>
      </c>
    </row>
    <row r="1504" spans="2:22">
      <c r="B1504" s="254">
        <v>46015</v>
      </c>
      <c r="C1504" s="255" t="s">
        <v>1073</v>
      </c>
      <c r="D1504" s="256" t="s">
        <v>2329</v>
      </c>
      <c r="E1504" s="256" t="s">
        <v>2330</v>
      </c>
      <c r="F1504" s="257">
        <v>2210511</v>
      </c>
      <c r="G1504" s="255" t="s">
        <v>965</v>
      </c>
      <c r="H1504" s="258">
        <v>500</v>
      </c>
      <c r="Q1504" s="55"/>
      <c r="V1504" s="258">
        <v>500</v>
      </c>
    </row>
    <row r="1505" spans="2:22">
      <c r="B1505" s="254">
        <v>46015</v>
      </c>
      <c r="C1505" s="255" t="s">
        <v>2325</v>
      </c>
      <c r="D1505" s="256" t="s">
        <v>2326</v>
      </c>
      <c r="E1505" s="256" t="s">
        <v>2327</v>
      </c>
      <c r="F1505" s="257">
        <v>2111243</v>
      </c>
      <c r="G1505" s="255" t="s">
        <v>124</v>
      </c>
      <c r="H1505" s="258">
        <v>8293</v>
      </c>
      <c r="Q1505" s="348"/>
      <c r="V1505" s="258">
        <v>8293</v>
      </c>
    </row>
    <row r="1506" spans="2:22">
      <c r="B1506" s="254">
        <v>46015</v>
      </c>
      <c r="C1506" s="255" t="s">
        <v>1073</v>
      </c>
      <c r="D1506" s="256" t="s">
        <v>2329</v>
      </c>
      <c r="E1506" s="256" t="s">
        <v>2330</v>
      </c>
      <c r="F1506" s="257">
        <v>2210511</v>
      </c>
      <c r="G1506" s="255" t="s">
        <v>965</v>
      </c>
      <c r="H1506" s="258">
        <v>360</v>
      </c>
      <c r="V1506" s="258">
        <v>360</v>
      </c>
    </row>
    <row r="1507" spans="2:22">
      <c r="B1507" s="254">
        <v>46015</v>
      </c>
      <c r="C1507" s="255" t="s">
        <v>1068</v>
      </c>
      <c r="D1507" s="256" t="s">
        <v>2341</v>
      </c>
      <c r="E1507" s="256" t="s">
        <v>2342</v>
      </c>
      <c r="F1507" s="257">
        <v>2210205</v>
      </c>
      <c r="G1507" s="255" t="s">
        <v>200</v>
      </c>
      <c r="H1507" s="258">
        <v>700</v>
      </c>
      <c r="V1507" s="258">
        <v>700</v>
      </c>
    </row>
    <row r="1508" spans="2:22">
      <c r="B1508" s="254">
        <v>46015</v>
      </c>
      <c r="C1508" s="255" t="s">
        <v>1112</v>
      </c>
      <c r="D1508" s="256" t="s">
        <v>2341</v>
      </c>
      <c r="E1508" s="256" t="s">
        <v>2343</v>
      </c>
      <c r="F1508" s="257">
        <v>2210205</v>
      </c>
      <c r="G1508" s="255" t="s">
        <v>200</v>
      </c>
      <c r="H1508" s="258">
        <v>13300</v>
      </c>
      <c r="V1508" s="258">
        <v>13300</v>
      </c>
    </row>
    <row r="1509" spans="2:22">
      <c r="B1509" s="254">
        <v>46015</v>
      </c>
      <c r="C1509" s="255" t="s">
        <v>1073</v>
      </c>
      <c r="D1509" s="256" t="s">
        <v>2313</v>
      </c>
      <c r="E1509" s="256" t="s">
        <v>2314</v>
      </c>
      <c r="F1509" s="257">
        <v>2210709</v>
      </c>
      <c r="G1509" s="255" t="s">
        <v>151</v>
      </c>
      <c r="H1509" s="258">
        <v>5411.06</v>
      </c>
      <c r="V1509" s="258">
        <v>5411.06</v>
      </c>
    </row>
    <row r="1510" spans="2:22">
      <c r="B1510" s="254">
        <v>46015</v>
      </c>
      <c r="C1510" s="255" t="s">
        <v>1068</v>
      </c>
      <c r="D1510" s="256" t="s">
        <v>2313</v>
      </c>
      <c r="E1510" s="256" t="s">
        <v>2316</v>
      </c>
      <c r="F1510" s="257">
        <v>2210709</v>
      </c>
      <c r="G1510" s="255" t="s">
        <v>151</v>
      </c>
      <c r="H1510" s="258" t="s">
        <v>2317</v>
      </c>
      <c r="V1510" s="258" t="s">
        <v>2317</v>
      </c>
    </row>
    <row r="1511" spans="2:22">
      <c r="B1511" s="254">
        <v>46015</v>
      </c>
      <c r="C1511" s="255" t="s">
        <v>2318</v>
      </c>
      <c r="D1511" s="256" t="s">
        <v>2319</v>
      </c>
      <c r="E1511" s="256" t="s">
        <v>2320</v>
      </c>
      <c r="F1511" s="257">
        <v>2821009</v>
      </c>
      <c r="G1511" s="255" t="s">
        <v>160</v>
      </c>
      <c r="H1511" s="258">
        <v>8000</v>
      </c>
      <c r="V1511" s="258">
        <v>8000</v>
      </c>
    </row>
    <row r="1512" spans="2:22">
      <c r="B1512" s="254">
        <v>46015</v>
      </c>
      <c r="C1512" s="255" t="s">
        <v>1073</v>
      </c>
      <c r="D1512" s="256" t="s">
        <v>2322</v>
      </c>
      <c r="E1512" s="256" t="s">
        <v>2323</v>
      </c>
      <c r="F1512" s="257">
        <v>2210709</v>
      </c>
      <c r="G1512" s="255" t="s">
        <v>151</v>
      </c>
      <c r="H1512" s="258">
        <v>5000</v>
      </c>
      <c r="V1512" s="258">
        <v>5000</v>
      </c>
    </row>
    <row r="1513" spans="2:22">
      <c r="B1513" s="254">
        <v>46015</v>
      </c>
      <c r="C1513" s="255" t="s">
        <v>1068</v>
      </c>
      <c r="D1513" s="256" t="s">
        <v>2299</v>
      </c>
      <c r="E1513" s="256" t="s">
        <v>2300</v>
      </c>
      <c r="F1513" s="257">
        <v>2210502</v>
      </c>
      <c r="G1513" s="255" t="s">
        <v>963</v>
      </c>
      <c r="H1513" s="258" t="s">
        <v>2301</v>
      </c>
      <c r="V1513" s="258" t="s">
        <v>2301</v>
      </c>
    </row>
    <row r="1514" spans="2:22">
      <c r="B1514" s="254">
        <v>46015</v>
      </c>
      <c r="C1514" s="255" t="s">
        <v>1514</v>
      </c>
      <c r="D1514" s="256" t="s">
        <v>2299</v>
      </c>
      <c r="E1514" s="256" t="s">
        <v>2302</v>
      </c>
      <c r="F1514" s="257">
        <v>2210502</v>
      </c>
      <c r="G1514" s="255" t="s">
        <v>963</v>
      </c>
      <c r="H1514" s="258">
        <v>3444.7</v>
      </c>
      <c r="V1514" s="258">
        <v>3444.7</v>
      </c>
    </row>
    <row r="1515" spans="2:22">
      <c r="B1515" s="254">
        <v>46015</v>
      </c>
      <c r="C1515" s="255" t="s">
        <v>1122</v>
      </c>
      <c r="D1515" s="256" t="s">
        <v>2304</v>
      </c>
      <c r="E1515" s="256" t="s">
        <v>2305</v>
      </c>
      <c r="F1515" s="257">
        <v>2111102</v>
      </c>
      <c r="G1515" s="255" t="s">
        <v>932</v>
      </c>
      <c r="H1515" s="258">
        <v>46598.67</v>
      </c>
      <c r="V1515" s="258">
        <v>46598.67</v>
      </c>
    </row>
    <row r="1516" spans="2:22">
      <c r="B1516" s="254">
        <v>46015</v>
      </c>
      <c r="C1516" s="255" t="s">
        <v>1112</v>
      </c>
      <c r="D1516" s="256" t="s">
        <v>2294</v>
      </c>
      <c r="E1516" s="256" t="s">
        <v>2290</v>
      </c>
      <c r="F1516" s="257">
        <v>2210205</v>
      </c>
      <c r="G1516" s="255" t="s">
        <v>200</v>
      </c>
      <c r="H1516" s="258" t="s">
        <v>2295</v>
      </c>
      <c r="V1516" s="258" t="s">
        <v>2295</v>
      </c>
    </row>
    <row r="1517" spans="2:22">
      <c r="B1517" s="254">
        <v>46015</v>
      </c>
      <c r="C1517" s="255" t="s">
        <v>1068</v>
      </c>
      <c r="D1517" s="256" t="s">
        <v>2294</v>
      </c>
      <c r="E1517" s="256" t="s">
        <v>2296</v>
      </c>
      <c r="F1517" s="257">
        <v>2210205</v>
      </c>
      <c r="G1517" s="255" t="s">
        <v>200</v>
      </c>
      <c r="H1517" s="258" t="s">
        <v>1770</v>
      </c>
      <c r="V1517" s="258" t="s">
        <v>1770</v>
      </c>
    </row>
    <row r="1518" spans="2:22">
      <c r="B1518" s="254">
        <v>46015</v>
      </c>
      <c r="C1518" s="255" t="s">
        <v>1073</v>
      </c>
      <c r="D1518" s="256" t="s">
        <v>2297</v>
      </c>
      <c r="E1518" s="256" t="s">
        <v>2290</v>
      </c>
      <c r="F1518" s="257">
        <v>2210202</v>
      </c>
      <c r="G1518" s="255" t="s">
        <v>136</v>
      </c>
      <c r="H1518" s="258" t="s">
        <v>2298</v>
      </c>
      <c r="V1518" s="258" t="s">
        <v>2298</v>
      </c>
    </row>
    <row r="1519" spans="2:22">
      <c r="B1519" s="254">
        <v>46015</v>
      </c>
      <c r="C1519" s="255" t="s">
        <v>2281</v>
      </c>
      <c r="D1519" s="256" t="s">
        <v>2282</v>
      </c>
      <c r="E1519" s="256" t="s">
        <v>2283</v>
      </c>
      <c r="F1519" s="257">
        <v>2111243</v>
      </c>
      <c r="G1519" s="255" t="s">
        <v>124</v>
      </c>
      <c r="H1519" s="258" t="s">
        <v>2284</v>
      </c>
      <c r="V1519" s="258" t="s">
        <v>2284</v>
      </c>
    </row>
    <row r="1520" spans="2:22">
      <c r="B1520" s="254">
        <v>46015</v>
      </c>
      <c r="C1520" s="255" t="s">
        <v>2285</v>
      </c>
      <c r="D1520" s="256" t="s">
        <v>2286</v>
      </c>
      <c r="E1520" s="256" t="s">
        <v>2287</v>
      </c>
      <c r="F1520" s="257">
        <v>2111243</v>
      </c>
      <c r="G1520" s="255" t="s">
        <v>124</v>
      </c>
      <c r="H1520" s="258" t="s">
        <v>2288</v>
      </c>
      <c r="V1520" s="258" t="s">
        <v>2288</v>
      </c>
    </row>
    <row r="1521" spans="2:22">
      <c r="B1521" s="254">
        <v>46015</v>
      </c>
      <c r="C1521" s="255" t="s">
        <v>1073</v>
      </c>
      <c r="D1521" s="256" t="s">
        <v>2289</v>
      </c>
      <c r="E1521" s="256" t="s">
        <v>2290</v>
      </c>
      <c r="F1521" s="257">
        <v>2210205</v>
      </c>
      <c r="G1521" s="255" t="s">
        <v>200</v>
      </c>
      <c r="H1521" s="258" t="s">
        <v>2291</v>
      </c>
      <c r="V1521" s="258" t="s">
        <v>2291</v>
      </c>
    </row>
    <row r="1522" spans="2:22">
      <c r="B1522" s="254">
        <v>46015</v>
      </c>
      <c r="C1522" s="255" t="s">
        <v>1073</v>
      </c>
      <c r="D1522" s="256" t="s">
        <v>2292</v>
      </c>
      <c r="E1522" s="256" t="s">
        <v>2290</v>
      </c>
      <c r="F1522" s="257">
        <v>2210709</v>
      </c>
      <c r="G1522" s="255" t="s">
        <v>1099</v>
      </c>
      <c r="H1522" s="258">
        <v>3645</v>
      </c>
      <c r="V1522" s="258">
        <v>3645</v>
      </c>
    </row>
    <row r="1523" spans="2:22">
      <c r="B1523" s="254">
        <v>46003</v>
      </c>
      <c r="C1523" s="255" t="s">
        <v>1068</v>
      </c>
      <c r="D1523" s="256" t="s">
        <v>2503</v>
      </c>
      <c r="E1523" s="256">
        <v>13688</v>
      </c>
      <c r="F1523" s="257">
        <v>2210205</v>
      </c>
      <c r="G1523" s="255" t="s">
        <v>200</v>
      </c>
      <c r="H1523" s="258" t="s">
        <v>2505</v>
      </c>
      <c r="V1523" s="258" t="s">
        <v>2505</v>
      </c>
    </row>
    <row r="1524" spans="2:23">
      <c r="B1524" s="254" t="s">
        <v>1223</v>
      </c>
      <c r="C1524" s="255" t="s">
        <v>2620</v>
      </c>
      <c r="D1524" s="256" t="s">
        <v>2621</v>
      </c>
      <c r="E1524" s="256">
        <v>13106</v>
      </c>
      <c r="G1524" s="255" t="s">
        <v>1052</v>
      </c>
      <c r="H1524" s="258">
        <v>8400</v>
      </c>
      <c r="J1524" s="259">
        <v>0</v>
      </c>
      <c r="K1524" s="259">
        <v>0</v>
      </c>
      <c r="L1524" s="259">
        <v>0</v>
      </c>
      <c r="M1524" s="259">
        <v>0</v>
      </c>
      <c r="N1524" s="259">
        <v>0</v>
      </c>
      <c r="O1524" s="259">
        <v>0</v>
      </c>
      <c r="P1524" s="259">
        <v>0</v>
      </c>
      <c r="Q1524" s="259">
        <v>0</v>
      </c>
      <c r="R1524" s="259">
        <v>0</v>
      </c>
      <c r="S1524" s="259">
        <v>0</v>
      </c>
      <c r="T1524" s="259">
        <v>0</v>
      </c>
      <c r="U1524" s="258">
        <v>0</v>
      </c>
      <c r="V1524" s="258">
        <v>8400</v>
      </c>
      <c r="W1524" s="271"/>
    </row>
    <row r="1525" spans="23:23">
      <c r="W1525" s="271"/>
    </row>
    <row r="1586" spans="8:24">
      <c r="H1586" s="258">
        <f>SUM(H3:H1583)</f>
        <v>37741813.11</v>
      </c>
      <c r="J1586" s="348">
        <f t="shared" ref="J1586:V1586" si="0">SUM(J3:J1583)</f>
        <v>13830897.71</v>
      </c>
      <c r="K1586" s="348">
        <f t="shared" si="0"/>
        <v>0</v>
      </c>
      <c r="L1586" s="348">
        <f t="shared" si="0"/>
        <v>10607831.29</v>
      </c>
      <c r="M1586" s="348">
        <f t="shared" si="0"/>
        <v>3400</v>
      </c>
      <c r="N1586" s="348">
        <f t="shared" si="0"/>
        <v>218038.64</v>
      </c>
      <c r="O1586" s="348">
        <f t="shared" si="0"/>
        <v>24712.51</v>
      </c>
      <c r="P1586" s="348">
        <f t="shared" si="0"/>
        <v>0</v>
      </c>
      <c r="Q1586" s="348">
        <f t="shared" si="0"/>
        <v>3607941.74</v>
      </c>
      <c r="R1586" s="348">
        <f t="shared" si="0"/>
        <v>521226.4</v>
      </c>
      <c r="S1586" s="348">
        <f t="shared" si="0"/>
        <v>341226.4</v>
      </c>
      <c r="T1586" s="348">
        <f t="shared" si="0"/>
        <v>0</v>
      </c>
      <c r="U1586" s="258">
        <f t="shared" si="0"/>
        <v>809585.18</v>
      </c>
      <c r="V1586" s="258">
        <f t="shared" si="0"/>
        <v>6801485.13</v>
      </c>
      <c r="W1586" s="279">
        <f>SUM(J1586:V1586)</f>
        <v>36766345</v>
      </c>
      <c r="X1586" s="275"/>
    </row>
    <row r="1587" spans="22:23">
      <c r="V1587" s="258">
        <f>Z57</f>
        <v>770522</v>
      </c>
      <c r="W1587" s="349">
        <f>SUM(J1587:V1587)</f>
        <v>770522</v>
      </c>
    </row>
    <row r="1588" spans="8:23">
      <c r="H1588" s="258">
        <f>H1586-Z58</f>
        <v>37109499</v>
      </c>
      <c r="J1588" s="348">
        <f t="shared" ref="J1588:W1588" si="1">J1586-J1587</f>
        <v>13830897.71</v>
      </c>
      <c r="K1588" s="348">
        <f t="shared" si="1"/>
        <v>0</v>
      </c>
      <c r="L1588" s="348">
        <f t="shared" si="1"/>
        <v>10607831.29</v>
      </c>
      <c r="M1588" s="348">
        <f t="shared" si="1"/>
        <v>3400</v>
      </c>
      <c r="N1588" s="348">
        <f t="shared" si="1"/>
        <v>218038.64</v>
      </c>
      <c r="O1588" s="348">
        <f t="shared" si="1"/>
        <v>24712.51</v>
      </c>
      <c r="P1588" s="348">
        <f t="shared" si="1"/>
        <v>0</v>
      </c>
      <c r="Q1588" s="348">
        <f t="shared" si="1"/>
        <v>3607941.74</v>
      </c>
      <c r="R1588" s="348">
        <f t="shared" si="1"/>
        <v>521226.4</v>
      </c>
      <c r="S1588" s="348">
        <f t="shared" si="1"/>
        <v>341226.4</v>
      </c>
      <c r="T1588" s="348">
        <f t="shared" si="1"/>
        <v>0</v>
      </c>
      <c r="U1588" s="258">
        <f t="shared" si="1"/>
        <v>809585.18</v>
      </c>
      <c r="V1588" s="258">
        <f t="shared" si="1"/>
        <v>6030963.13</v>
      </c>
      <c r="W1588" s="279">
        <f t="shared" si="1"/>
        <v>35995823</v>
      </c>
    </row>
    <row r="1589" spans="23:23">
      <c r="W1589" s="279">
        <f>W1588-Z58</f>
        <v>35363508.89</v>
      </c>
    </row>
    <row r="1590" spans="17:17">
      <c r="Q1590" s="348"/>
    </row>
  </sheetData>
  <pageMargins left="0.7" right="0.7" top="0.75" bottom="0.75" header="0.3" footer="0.3"/>
  <headerFooter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Z3322"/>
  <sheetViews>
    <sheetView zoomScale="111" zoomScaleNormal="111" workbookViewId="0">
      <pane ySplit="2" topLeftCell="A1405" activePane="bottomLeft" state="frozen"/>
      <selection/>
      <selection pane="bottomLeft" activeCell="A1409" sqref="A1409"/>
    </sheetView>
  </sheetViews>
  <sheetFormatPr defaultColWidth="8.66666666666667" defaultRowHeight="12"/>
  <cols>
    <col min="1" max="1" width="3.55833333333333" style="253" customWidth="1"/>
    <col min="2" max="2" width="8.44166666666667" style="254" customWidth="1"/>
    <col min="3" max="3" width="27.3333333333333" style="255" customWidth="1"/>
    <col min="4" max="4" width="7.21666666666667" style="256" customWidth="1"/>
    <col min="5" max="5" width="7.21666666666667" style="257" customWidth="1"/>
    <col min="6" max="6" width="29.3333333333333" style="255" customWidth="1"/>
    <col min="7" max="7" width="10.3333333333333" style="258" customWidth="1"/>
    <col min="8" max="8" width="3.10833333333333" style="253" customWidth="1"/>
    <col min="9" max="9" width="10.4416666666667" style="253" customWidth="1"/>
    <col min="10" max="10" width="4.66666666666667" style="253" customWidth="1"/>
    <col min="11" max="11" width="5.44166666666667" style="253" customWidth="1"/>
    <col min="12" max="12" width="4.55833333333333" style="253" customWidth="1"/>
    <col min="13" max="13" width="7.88333333333333" style="253" customWidth="1"/>
    <col min="14" max="14" width="8.66666666666667" style="253" customWidth="1"/>
    <col min="15" max="15" width="8.10833333333333" style="253" customWidth="1"/>
    <col min="16" max="16" width="10.1083333333333" style="253" customWidth="1"/>
    <col min="17" max="17" width="11.1666666666667" style="253" customWidth="1"/>
    <col min="18" max="18" width="9.10833333333333" style="253" customWidth="1"/>
    <col min="19" max="19" width="8.33333333333333" style="253" customWidth="1"/>
    <col min="20" max="20" width="9" style="259" customWidth="1"/>
    <col min="21" max="21" width="10.1083333333333" style="259" customWidth="1"/>
    <col min="22" max="22" width="10.3333333333333" style="255" customWidth="1"/>
    <col min="23" max="23" width="10.4416666666667" style="257" customWidth="1"/>
    <col min="24" max="24" width="29.3333333333333" style="255" customWidth="1"/>
    <col min="25" max="25" width="10.775" style="258" customWidth="1"/>
    <col min="26" max="26" width="9.33333333333333" style="258" customWidth="1"/>
    <col min="27" max="16384" width="8.66666666666667" style="255"/>
  </cols>
  <sheetData>
    <row r="2" s="252" customFormat="1" spans="1:26">
      <c r="A2" s="260" t="s">
        <v>106</v>
      </c>
      <c r="B2" s="261" t="s">
        <v>1053</v>
      </c>
      <c r="C2" s="252" t="s">
        <v>2622</v>
      </c>
      <c r="D2" s="262" t="s">
        <v>2623</v>
      </c>
      <c r="E2" s="263" t="s">
        <v>112</v>
      </c>
      <c r="F2" s="252" t="s">
        <v>233</v>
      </c>
      <c r="G2" s="264" t="s">
        <v>113</v>
      </c>
      <c r="H2" s="260"/>
      <c r="I2" s="260" t="s">
        <v>1057</v>
      </c>
      <c r="J2" s="260" t="s">
        <v>1058</v>
      </c>
      <c r="K2" s="260" t="s">
        <v>256</v>
      </c>
      <c r="L2" s="260" t="s">
        <v>1059</v>
      </c>
      <c r="M2" s="260" t="s">
        <v>1060</v>
      </c>
      <c r="N2" s="260" t="s">
        <v>1061</v>
      </c>
      <c r="O2" s="260" t="s">
        <v>211</v>
      </c>
      <c r="P2" s="260" t="s">
        <v>169</v>
      </c>
      <c r="Q2" s="260" t="s">
        <v>1062</v>
      </c>
      <c r="R2" s="260" t="s">
        <v>1063</v>
      </c>
      <c r="S2" s="260" t="s">
        <v>851</v>
      </c>
      <c r="T2" s="267" t="s">
        <v>1064</v>
      </c>
      <c r="U2" s="267" t="s">
        <v>1065</v>
      </c>
      <c r="W2" s="268" t="str" cm="1">
        <f t="array" ref="W2:Y76">_xlfn.GROUPBY(E2:F3317,G2:G3317,_xleta.SUM,3,1,1)</f>
        <v>Code</v>
      </c>
      <c r="X2" s="252" t="str">
        <v>Description</v>
      </c>
      <c r="Y2" s="264" t="str">
        <v>Amount</v>
      </c>
      <c r="Z2" s="264"/>
    </row>
    <row r="3" spans="1:25">
      <c r="A3" s="253">
        <v>1</v>
      </c>
      <c r="B3" s="254">
        <v>45663</v>
      </c>
      <c r="C3" s="255" t="s">
        <v>2624</v>
      </c>
      <c r="D3" s="256" t="s">
        <v>2625</v>
      </c>
      <c r="E3" s="257">
        <v>1423001</v>
      </c>
      <c r="F3" s="255" t="s">
        <v>217</v>
      </c>
      <c r="G3" s="258">
        <v>12964</v>
      </c>
      <c r="H3" s="259"/>
      <c r="I3" s="259">
        <v>0</v>
      </c>
      <c r="J3" s="259">
        <v>0</v>
      </c>
      <c r="K3" s="259">
        <v>0</v>
      </c>
      <c r="L3" s="259">
        <v>0</v>
      </c>
      <c r="M3" s="259">
        <v>0</v>
      </c>
      <c r="N3" s="259">
        <v>0</v>
      </c>
      <c r="O3" s="259">
        <v>0</v>
      </c>
      <c r="P3" s="259">
        <v>0</v>
      </c>
      <c r="Q3" s="259">
        <v>0</v>
      </c>
      <c r="R3" s="259">
        <v>0</v>
      </c>
      <c r="S3" s="259">
        <v>0</v>
      </c>
      <c r="T3" s="259">
        <v>0</v>
      </c>
      <c r="U3" s="259">
        <v>12964</v>
      </c>
      <c r="W3" s="257">
        <v>1311001</v>
      </c>
      <c r="X3" s="255" t="str">
        <v>Central Government - GOG Paid Salaries</v>
      </c>
      <c r="Y3" s="258">
        <v>13830897.71</v>
      </c>
    </row>
    <row r="4" spans="1:25">
      <c r="A4" s="253">
        <v>2</v>
      </c>
      <c r="B4" s="254">
        <v>45663</v>
      </c>
      <c r="C4" s="257" t="s">
        <v>2624</v>
      </c>
      <c r="D4" s="265" t="s">
        <v>2626</v>
      </c>
      <c r="E4" s="257">
        <v>1422033</v>
      </c>
      <c r="F4" s="255" t="s">
        <v>311</v>
      </c>
      <c r="G4" s="258">
        <v>1000</v>
      </c>
      <c r="H4" s="259"/>
      <c r="I4" s="259">
        <v>0</v>
      </c>
      <c r="J4" s="259">
        <v>0</v>
      </c>
      <c r="K4" s="259">
        <v>0</v>
      </c>
      <c r="L4" s="259">
        <v>0</v>
      </c>
      <c r="M4" s="259">
        <v>0</v>
      </c>
      <c r="N4" s="259">
        <v>0</v>
      </c>
      <c r="O4" s="259">
        <v>0</v>
      </c>
      <c r="P4" s="259">
        <v>0</v>
      </c>
      <c r="Q4" s="259">
        <v>0</v>
      </c>
      <c r="R4" s="259">
        <v>0</v>
      </c>
      <c r="S4" s="259">
        <v>0</v>
      </c>
      <c r="T4" s="259">
        <v>0</v>
      </c>
      <c r="U4" s="259">
        <v>1000</v>
      </c>
      <c r="W4" s="257">
        <v>1331002</v>
      </c>
      <c r="X4" s="255" t="str">
        <v>DACF - Assembly</v>
      </c>
      <c r="Y4" s="258">
        <v>14967833.45</v>
      </c>
    </row>
    <row r="5" spans="1:25">
      <c r="A5" s="253">
        <v>3</v>
      </c>
      <c r="B5" s="254">
        <v>45663</v>
      </c>
      <c r="C5" s="255" t="s">
        <v>2624</v>
      </c>
      <c r="D5" s="256" t="s">
        <v>2627</v>
      </c>
      <c r="E5" s="257">
        <v>1423001</v>
      </c>
      <c r="F5" s="255" t="s">
        <v>217</v>
      </c>
      <c r="G5" s="258">
        <v>3049</v>
      </c>
      <c r="H5" s="259"/>
      <c r="I5" s="259">
        <v>0</v>
      </c>
      <c r="J5" s="259">
        <v>0</v>
      </c>
      <c r="K5" s="259">
        <v>0</v>
      </c>
      <c r="L5" s="259">
        <v>0</v>
      </c>
      <c r="M5" s="259">
        <v>0</v>
      </c>
      <c r="N5" s="259">
        <v>0</v>
      </c>
      <c r="O5" s="259">
        <v>0</v>
      </c>
      <c r="P5" s="259">
        <v>0</v>
      </c>
      <c r="Q5" s="259">
        <v>0</v>
      </c>
      <c r="R5" s="259">
        <v>0</v>
      </c>
      <c r="S5" s="259">
        <v>0</v>
      </c>
      <c r="T5" s="259">
        <v>0</v>
      </c>
      <c r="U5" s="259">
        <v>3049</v>
      </c>
      <c r="W5" s="257">
        <v>1331002</v>
      </c>
      <c r="X5" s="255" t="str">
        <v>Decentralised Department</v>
      </c>
      <c r="Y5" s="258">
        <v>46389.89</v>
      </c>
    </row>
    <row r="6" spans="1:25">
      <c r="A6" s="253">
        <v>4</v>
      </c>
      <c r="B6" s="254">
        <v>45663</v>
      </c>
      <c r="C6" s="257" t="s">
        <v>2624</v>
      </c>
      <c r="D6" s="265" t="s">
        <v>2628</v>
      </c>
      <c r="E6" s="257">
        <v>1422033</v>
      </c>
      <c r="F6" s="255" t="s">
        <v>311</v>
      </c>
      <c r="G6" s="258">
        <v>3250</v>
      </c>
      <c r="H6" s="259"/>
      <c r="I6" s="259">
        <v>0</v>
      </c>
      <c r="J6" s="259">
        <v>0</v>
      </c>
      <c r="K6" s="259">
        <v>0</v>
      </c>
      <c r="L6" s="259">
        <v>0</v>
      </c>
      <c r="M6" s="259">
        <v>0</v>
      </c>
      <c r="N6" s="259">
        <v>0</v>
      </c>
      <c r="O6" s="259">
        <v>0</v>
      </c>
      <c r="P6" s="259">
        <v>0</v>
      </c>
      <c r="Q6" s="259">
        <v>0</v>
      </c>
      <c r="R6" s="259">
        <v>0</v>
      </c>
      <c r="S6" s="259">
        <v>0</v>
      </c>
      <c r="T6" s="259">
        <v>0</v>
      </c>
      <c r="U6" s="259">
        <v>3250</v>
      </c>
      <c r="W6" s="257">
        <v>1331003</v>
      </c>
      <c r="X6" s="255" t="str">
        <v>DACF - MP</v>
      </c>
      <c r="Y6" s="258">
        <v>1088842.26</v>
      </c>
    </row>
    <row r="7" spans="1:25">
      <c r="A7" s="253">
        <v>5</v>
      </c>
      <c r="B7" s="254">
        <v>45663</v>
      </c>
      <c r="C7" s="255" t="s">
        <v>2624</v>
      </c>
      <c r="D7" s="256" t="s">
        <v>2629</v>
      </c>
      <c r="E7" s="257">
        <v>1423001</v>
      </c>
      <c r="F7" s="255" t="s">
        <v>217</v>
      </c>
      <c r="G7" s="258">
        <v>2089</v>
      </c>
      <c r="H7" s="259"/>
      <c r="I7" s="259">
        <v>0</v>
      </c>
      <c r="J7" s="259">
        <v>0</v>
      </c>
      <c r="K7" s="259">
        <v>0</v>
      </c>
      <c r="L7" s="259">
        <v>0</v>
      </c>
      <c r="M7" s="259">
        <v>0</v>
      </c>
      <c r="N7" s="259">
        <v>0</v>
      </c>
      <c r="O7" s="259">
        <v>0</v>
      </c>
      <c r="P7" s="259">
        <v>0</v>
      </c>
      <c r="Q7" s="259">
        <v>0</v>
      </c>
      <c r="R7" s="259">
        <v>0</v>
      </c>
      <c r="S7" s="259">
        <v>0</v>
      </c>
      <c r="T7" s="259">
        <v>0</v>
      </c>
      <c r="U7" s="259">
        <v>2089</v>
      </c>
      <c r="W7" s="257">
        <v>1412003</v>
      </c>
      <c r="X7" s="255" t="str">
        <v>Stool Land Revenue</v>
      </c>
      <c r="Y7" s="273">
        <v>66102.79</v>
      </c>
    </row>
    <row r="8" spans="1:25">
      <c r="A8" s="253">
        <v>6</v>
      </c>
      <c r="B8" s="254">
        <v>45665</v>
      </c>
      <c r="C8" s="257" t="s">
        <v>2624</v>
      </c>
      <c r="D8" s="265" t="s">
        <v>2630</v>
      </c>
      <c r="E8" s="257">
        <v>1422033</v>
      </c>
      <c r="F8" s="255" t="s">
        <v>311</v>
      </c>
      <c r="G8" s="258">
        <v>80</v>
      </c>
      <c r="H8" s="259"/>
      <c r="I8" s="259">
        <v>0</v>
      </c>
      <c r="J8" s="259">
        <v>0</v>
      </c>
      <c r="K8" s="259">
        <v>0</v>
      </c>
      <c r="L8" s="259">
        <v>0</v>
      </c>
      <c r="M8" s="259">
        <v>0</v>
      </c>
      <c r="N8" s="259">
        <v>0</v>
      </c>
      <c r="O8" s="259">
        <v>0</v>
      </c>
      <c r="P8" s="259">
        <v>0</v>
      </c>
      <c r="Q8" s="259">
        <v>0</v>
      </c>
      <c r="R8" s="259">
        <v>0</v>
      </c>
      <c r="S8" s="259">
        <v>0</v>
      </c>
      <c r="T8" s="259">
        <v>0</v>
      </c>
      <c r="U8" s="259">
        <v>80</v>
      </c>
      <c r="W8" s="257">
        <v>1412004</v>
      </c>
      <c r="X8" s="255" t="str">
        <v>Development and Building Permit Forms</v>
      </c>
      <c r="Y8" s="274">
        <v>159321</v>
      </c>
    </row>
    <row r="9" spans="1:25">
      <c r="A9" s="253">
        <v>7</v>
      </c>
      <c r="B9" s="254">
        <v>45665</v>
      </c>
      <c r="C9" s="255" t="s">
        <v>2624</v>
      </c>
      <c r="D9" s="256" t="s">
        <v>2631</v>
      </c>
      <c r="E9" s="257">
        <v>1423001</v>
      </c>
      <c r="F9" s="255" t="s">
        <v>217</v>
      </c>
      <c r="G9" s="258">
        <v>4947</v>
      </c>
      <c r="H9" s="259"/>
      <c r="I9" s="259">
        <v>0</v>
      </c>
      <c r="J9" s="259">
        <v>0</v>
      </c>
      <c r="K9" s="259">
        <v>0</v>
      </c>
      <c r="L9" s="259">
        <v>0</v>
      </c>
      <c r="M9" s="259">
        <v>0</v>
      </c>
      <c r="N9" s="259">
        <v>0</v>
      </c>
      <c r="O9" s="259">
        <v>0</v>
      </c>
      <c r="P9" s="259">
        <v>0</v>
      </c>
      <c r="Q9" s="259">
        <v>0</v>
      </c>
      <c r="R9" s="259">
        <v>0</v>
      </c>
      <c r="S9" s="259">
        <v>0</v>
      </c>
      <c r="T9" s="259">
        <v>0</v>
      </c>
      <c r="U9" s="259">
        <v>4947</v>
      </c>
      <c r="W9" s="257">
        <v>1412004</v>
      </c>
      <c r="X9" s="255" t="str">
        <v>Sale of Building Permit Jacket</v>
      </c>
      <c r="Y9" s="274">
        <v>7000</v>
      </c>
    </row>
    <row r="10" spans="1:25">
      <c r="A10" s="253">
        <v>8</v>
      </c>
      <c r="B10" s="254">
        <v>45665</v>
      </c>
      <c r="C10" s="255" t="s">
        <v>2624</v>
      </c>
      <c r="D10" s="256" t="s">
        <v>2632</v>
      </c>
      <c r="E10" s="257">
        <v>1423001</v>
      </c>
      <c r="F10" s="255" t="s">
        <v>217</v>
      </c>
      <c r="G10" s="258">
        <v>1820</v>
      </c>
      <c r="H10" s="259"/>
      <c r="I10" s="259">
        <v>0</v>
      </c>
      <c r="J10" s="259">
        <v>0</v>
      </c>
      <c r="K10" s="259">
        <v>0</v>
      </c>
      <c r="L10" s="259">
        <v>0</v>
      </c>
      <c r="M10" s="259">
        <v>0</v>
      </c>
      <c r="N10" s="259">
        <v>0</v>
      </c>
      <c r="O10" s="259">
        <v>0</v>
      </c>
      <c r="P10" s="259">
        <v>0</v>
      </c>
      <c r="Q10" s="259">
        <v>0</v>
      </c>
      <c r="R10" s="259">
        <v>0</v>
      </c>
      <c r="S10" s="259">
        <v>0</v>
      </c>
      <c r="T10" s="259">
        <v>0</v>
      </c>
      <c r="U10" s="259">
        <v>1820</v>
      </c>
      <c r="W10" s="257">
        <v>1412007</v>
      </c>
      <c r="X10" s="255" t="str">
        <v>Building Plans/Permit</v>
      </c>
      <c r="Y10" s="274">
        <v>379887</v>
      </c>
    </row>
    <row r="11" spans="1:25">
      <c r="A11" s="253">
        <v>9</v>
      </c>
      <c r="B11" s="254">
        <v>45666</v>
      </c>
      <c r="C11" s="255" t="s">
        <v>2633</v>
      </c>
      <c r="D11" s="256" t="s">
        <v>2634</v>
      </c>
      <c r="E11" s="257">
        <v>1423001</v>
      </c>
      <c r="F11" s="255" t="s">
        <v>217</v>
      </c>
      <c r="G11" s="258">
        <v>4139</v>
      </c>
      <c r="H11" s="259"/>
      <c r="I11" s="259">
        <v>0</v>
      </c>
      <c r="J11" s="259">
        <v>0</v>
      </c>
      <c r="K11" s="259">
        <v>0</v>
      </c>
      <c r="L11" s="259">
        <v>0</v>
      </c>
      <c r="M11" s="259">
        <v>0</v>
      </c>
      <c r="N11" s="259">
        <v>0</v>
      </c>
      <c r="O11" s="259">
        <v>0</v>
      </c>
      <c r="P11" s="259">
        <v>0</v>
      </c>
      <c r="Q11" s="259">
        <v>0</v>
      </c>
      <c r="R11" s="259">
        <v>0</v>
      </c>
      <c r="S11" s="259">
        <v>0</v>
      </c>
      <c r="T11" s="259">
        <v>0</v>
      </c>
      <c r="U11" s="259">
        <v>4139</v>
      </c>
      <c r="W11" s="257">
        <v>1412007</v>
      </c>
      <c r="X11" s="255" t="str">
        <v>Development and Building Permit Forms</v>
      </c>
      <c r="Y11" s="274">
        <v>106535</v>
      </c>
    </row>
    <row r="12" spans="1:25">
      <c r="A12" s="253">
        <v>10</v>
      </c>
      <c r="B12" s="254">
        <v>45666</v>
      </c>
      <c r="C12" s="255" t="s">
        <v>2633</v>
      </c>
      <c r="D12" s="256" t="s">
        <v>2635</v>
      </c>
      <c r="E12" s="257">
        <v>1423001</v>
      </c>
      <c r="F12" s="255" t="s">
        <v>217</v>
      </c>
      <c r="G12" s="258">
        <v>3738</v>
      </c>
      <c r="H12" s="259"/>
      <c r="I12" s="259">
        <v>0</v>
      </c>
      <c r="J12" s="259">
        <v>0</v>
      </c>
      <c r="K12" s="259">
        <v>0</v>
      </c>
      <c r="L12" s="259">
        <v>0</v>
      </c>
      <c r="M12" s="259">
        <v>0</v>
      </c>
      <c r="N12" s="259">
        <v>0</v>
      </c>
      <c r="O12" s="259">
        <v>0</v>
      </c>
      <c r="P12" s="259">
        <v>0</v>
      </c>
      <c r="Q12" s="259">
        <v>0</v>
      </c>
      <c r="R12" s="259">
        <v>0</v>
      </c>
      <c r="S12" s="259">
        <v>0</v>
      </c>
      <c r="T12" s="259">
        <v>0</v>
      </c>
      <c r="U12" s="259">
        <v>3738</v>
      </c>
      <c r="W12" s="257">
        <v>1412009</v>
      </c>
      <c r="X12" s="255" t="str">
        <v>Communication Mast Permit</v>
      </c>
      <c r="Y12" s="258">
        <v>10000</v>
      </c>
    </row>
    <row r="13" spans="1:25">
      <c r="A13" s="253">
        <v>11</v>
      </c>
      <c r="B13" s="254">
        <v>45670</v>
      </c>
      <c r="C13" s="255" t="s">
        <v>2636</v>
      </c>
      <c r="D13" s="256" t="s">
        <v>2637</v>
      </c>
      <c r="E13" s="257">
        <v>1430007</v>
      </c>
      <c r="F13" s="255" t="s">
        <v>924</v>
      </c>
      <c r="G13" s="258">
        <v>2000</v>
      </c>
      <c r="H13" s="259"/>
      <c r="I13" s="259">
        <v>0</v>
      </c>
      <c r="J13" s="259">
        <v>0</v>
      </c>
      <c r="K13" s="259">
        <v>0</v>
      </c>
      <c r="L13" s="259">
        <v>0</v>
      </c>
      <c r="M13" s="259">
        <v>0</v>
      </c>
      <c r="N13" s="259">
        <v>0</v>
      </c>
      <c r="O13" s="259">
        <v>0</v>
      </c>
      <c r="P13" s="259">
        <v>0</v>
      </c>
      <c r="Q13" s="259">
        <v>0</v>
      </c>
      <c r="R13" s="259">
        <v>0</v>
      </c>
      <c r="S13" s="259">
        <v>0</v>
      </c>
      <c r="T13" s="259">
        <v>0</v>
      </c>
      <c r="U13" s="259">
        <v>2000</v>
      </c>
      <c r="W13" s="257">
        <v>1412022</v>
      </c>
      <c r="X13" s="255" t="str">
        <v>Property Rate</v>
      </c>
      <c r="Y13" s="258">
        <v>845616.04</v>
      </c>
    </row>
    <row r="14" spans="1:25">
      <c r="A14" s="253">
        <v>12</v>
      </c>
      <c r="B14" s="254">
        <v>45670</v>
      </c>
      <c r="C14" s="255" t="s">
        <v>2636</v>
      </c>
      <c r="D14" s="256" t="s">
        <v>2638</v>
      </c>
      <c r="E14" s="257">
        <v>1430007</v>
      </c>
      <c r="F14" s="255" t="s">
        <v>924</v>
      </c>
      <c r="G14" s="258">
        <v>2400</v>
      </c>
      <c r="H14" s="259"/>
      <c r="I14" s="259">
        <v>0</v>
      </c>
      <c r="J14" s="259">
        <v>0</v>
      </c>
      <c r="K14" s="259">
        <v>0</v>
      </c>
      <c r="L14" s="259">
        <v>0</v>
      </c>
      <c r="M14" s="259">
        <v>0</v>
      </c>
      <c r="N14" s="259">
        <v>0</v>
      </c>
      <c r="O14" s="259">
        <v>0</v>
      </c>
      <c r="P14" s="259">
        <v>0</v>
      </c>
      <c r="Q14" s="259">
        <v>0</v>
      </c>
      <c r="R14" s="259">
        <v>0</v>
      </c>
      <c r="S14" s="259">
        <v>0</v>
      </c>
      <c r="T14" s="259">
        <v>0</v>
      </c>
      <c r="U14" s="259">
        <v>2400</v>
      </c>
      <c r="W14" s="257">
        <v>1415015</v>
      </c>
      <c r="X14" s="255" t="str">
        <v>Ground Rent</v>
      </c>
      <c r="Y14" s="258">
        <v>18350</v>
      </c>
    </row>
    <row r="15" spans="1:25">
      <c r="A15" s="253">
        <v>13</v>
      </c>
      <c r="B15" s="254">
        <v>45670</v>
      </c>
      <c r="C15" s="255" t="s">
        <v>2636</v>
      </c>
      <c r="D15" s="256" t="s">
        <v>2639</v>
      </c>
      <c r="E15" s="257">
        <v>1430007</v>
      </c>
      <c r="F15" s="255" t="s">
        <v>924</v>
      </c>
      <c r="G15" s="258">
        <v>2300</v>
      </c>
      <c r="H15" s="259"/>
      <c r="I15" s="259">
        <v>0</v>
      </c>
      <c r="J15" s="259">
        <v>0</v>
      </c>
      <c r="K15" s="259">
        <v>0</v>
      </c>
      <c r="L15" s="259">
        <v>0</v>
      </c>
      <c r="M15" s="259">
        <v>0</v>
      </c>
      <c r="N15" s="259">
        <v>0</v>
      </c>
      <c r="O15" s="259">
        <v>0</v>
      </c>
      <c r="P15" s="259">
        <v>0</v>
      </c>
      <c r="Q15" s="259">
        <v>0</v>
      </c>
      <c r="R15" s="259">
        <v>0</v>
      </c>
      <c r="S15" s="259">
        <v>0</v>
      </c>
      <c r="T15" s="259">
        <v>0</v>
      </c>
      <c r="U15" s="259">
        <v>2300</v>
      </c>
      <c r="W15" s="257">
        <v>1415052</v>
      </c>
      <c r="X15" s="255" t="str">
        <v>Rent of Market Stalls/Stores</v>
      </c>
      <c r="Y15" s="258">
        <v>232310</v>
      </c>
    </row>
    <row r="16" spans="1:25">
      <c r="A16" s="253">
        <v>14</v>
      </c>
      <c r="B16" s="254">
        <v>45670</v>
      </c>
      <c r="C16" s="255" t="s">
        <v>2640</v>
      </c>
      <c r="D16" s="256" t="s">
        <v>2641</v>
      </c>
      <c r="E16" s="257">
        <v>1430016</v>
      </c>
      <c r="F16" s="255" t="s">
        <v>926</v>
      </c>
      <c r="G16" s="258">
        <v>800</v>
      </c>
      <c r="H16" s="259"/>
      <c r="I16" s="259">
        <v>0</v>
      </c>
      <c r="J16" s="259">
        <v>0</v>
      </c>
      <c r="K16" s="259">
        <v>0</v>
      </c>
      <c r="L16" s="259">
        <v>0</v>
      </c>
      <c r="M16" s="259">
        <v>0</v>
      </c>
      <c r="N16" s="259">
        <v>0</v>
      </c>
      <c r="O16" s="259">
        <v>0</v>
      </c>
      <c r="P16" s="259">
        <v>0</v>
      </c>
      <c r="Q16" s="259">
        <v>0</v>
      </c>
      <c r="R16" s="259">
        <v>0</v>
      </c>
      <c r="S16" s="259">
        <v>0</v>
      </c>
      <c r="T16" s="259">
        <v>0</v>
      </c>
      <c r="U16" s="259">
        <v>800</v>
      </c>
      <c r="W16" s="257">
        <v>1422002</v>
      </c>
      <c r="X16" s="255" t="str">
        <v>Herbalist Licence</v>
      </c>
      <c r="Y16" s="258">
        <v>16330</v>
      </c>
    </row>
    <row r="17" spans="1:25">
      <c r="A17" s="253">
        <v>15</v>
      </c>
      <c r="B17" s="254">
        <v>45670</v>
      </c>
      <c r="C17" s="255" t="s">
        <v>2640</v>
      </c>
      <c r="D17" s="256" t="s">
        <v>2642</v>
      </c>
      <c r="E17" s="257">
        <v>1430016</v>
      </c>
      <c r="F17" s="255" t="s">
        <v>926</v>
      </c>
      <c r="G17" s="258">
        <v>250</v>
      </c>
      <c r="H17" s="259"/>
      <c r="I17" s="259">
        <v>0</v>
      </c>
      <c r="J17" s="259">
        <v>0</v>
      </c>
      <c r="K17" s="259">
        <v>0</v>
      </c>
      <c r="L17" s="259">
        <v>0</v>
      </c>
      <c r="M17" s="259">
        <v>0</v>
      </c>
      <c r="N17" s="259">
        <v>0</v>
      </c>
      <c r="O17" s="259">
        <v>0</v>
      </c>
      <c r="P17" s="259">
        <v>0</v>
      </c>
      <c r="Q17" s="259">
        <v>0</v>
      </c>
      <c r="R17" s="259">
        <v>0</v>
      </c>
      <c r="S17" s="259">
        <v>0</v>
      </c>
      <c r="T17" s="259">
        <v>0</v>
      </c>
      <c r="U17" s="259">
        <v>250</v>
      </c>
      <c r="W17" s="257">
        <v>1422003</v>
      </c>
      <c r="X17" s="255" t="str">
        <v>Hawkers Licence</v>
      </c>
      <c r="Y17" s="258">
        <v>25833.27</v>
      </c>
    </row>
    <row r="18" spans="1:25">
      <c r="A18" s="253">
        <v>16</v>
      </c>
      <c r="B18" s="254">
        <v>45672</v>
      </c>
      <c r="C18" s="257" t="s">
        <v>2643</v>
      </c>
      <c r="D18" s="257">
        <v>3635657</v>
      </c>
      <c r="E18" s="257">
        <v>1412022</v>
      </c>
      <c r="F18" s="255" t="s">
        <v>259</v>
      </c>
      <c r="G18" s="258">
        <v>7000</v>
      </c>
      <c r="H18" s="259"/>
      <c r="I18" s="259">
        <v>0</v>
      </c>
      <c r="J18" s="259">
        <v>0</v>
      </c>
      <c r="K18" s="259">
        <v>0</v>
      </c>
      <c r="L18" s="259">
        <v>0</v>
      </c>
      <c r="M18" s="259">
        <v>0</v>
      </c>
      <c r="N18" s="259">
        <v>0</v>
      </c>
      <c r="O18" s="259">
        <v>0</v>
      </c>
      <c r="P18" s="259">
        <v>0</v>
      </c>
      <c r="Q18" s="259">
        <v>0</v>
      </c>
      <c r="R18" s="259">
        <v>0</v>
      </c>
      <c r="S18" s="259">
        <v>0</v>
      </c>
      <c r="T18" s="259">
        <v>7000</v>
      </c>
      <c r="U18" s="259">
        <v>0</v>
      </c>
      <c r="W18" s="257">
        <v>1422005</v>
      </c>
      <c r="X18" s="255" t="str">
        <v>Chop Bar Resturants</v>
      </c>
      <c r="Y18" s="258">
        <v>33210</v>
      </c>
    </row>
    <row r="19" spans="1:25">
      <c r="A19" s="253">
        <v>17</v>
      </c>
      <c r="B19" s="254">
        <v>45677</v>
      </c>
      <c r="C19" s="255" t="s">
        <v>2644</v>
      </c>
      <c r="D19" s="256" t="s">
        <v>2645</v>
      </c>
      <c r="E19" s="257">
        <v>1423078</v>
      </c>
      <c r="F19" s="255" t="s">
        <v>915</v>
      </c>
      <c r="G19" s="258">
        <v>1000</v>
      </c>
      <c r="H19" s="259"/>
      <c r="I19" s="259">
        <v>0</v>
      </c>
      <c r="J19" s="259">
        <v>0</v>
      </c>
      <c r="K19" s="259">
        <v>0</v>
      </c>
      <c r="L19" s="259">
        <v>0</v>
      </c>
      <c r="M19" s="259">
        <v>0</v>
      </c>
      <c r="N19" s="259">
        <v>0</v>
      </c>
      <c r="O19" s="259">
        <v>0</v>
      </c>
      <c r="P19" s="259">
        <v>0</v>
      </c>
      <c r="Q19" s="259">
        <v>0</v>
      </c>
      <c r="R19" s="259">
        <v>0</v>
      </c>
      <c r="S19" s="259">
        <v>0</v>
      </c>
      <c r="T19" s="259">
        <v>0</v>
      </c>
      <c r="U19" s="259">
        <v>1000</v>
      </c>
      <c r="W19" s="257">
        <v>1422006</v>
      </c>
      <c r="X19" s="255" t="str">
        <v>Corn/Rice/Flour Millers</v>
      </c>
      <c r="Y19" s="258">
        <v>1540</v>
      </c>
    </row>
    <row r="20" spans="1:25">
      <c r="A20" s="253">
        <v>18</v>
      </c>
      <c r="B20" s="254">
        <v>45677</v>
      </c>
      <c r="C20" s="255" t="s">
        <v>2646</v>
      </c>
      <c r="D20" s="256" t="s">
        <v>2647</v>
      </c>
      <c r="E20" s="257">
        <v>1423078</v>
      </c>
      <c r="F20" s="255" t="s">
        <v>915</v>
      </c>
      <c r="G20" s="258">
        <v>3000</v>
      </c>
      <c r="H20" s="259"/>
      <c r="I20" s="259">
        <v>0</v>
      </c>
      <c r="J20" s="259">
        <v>0</v>
      </c>
      <c r="K20" s="259">
        <v>0</v>
      </c>
      <c r="L20" s="259">
        <v>0</v>
      </c>
      <c r="M20" s="259">
        <v>0</v>
      </c>
      <c r="N20" s="259">
        <v>0</v>
      </c>
      <c r="O20" s="259">
        <v>0</v>
      </c>
      <c r="P20" s="259">
        <v>0</v>
      </c>
      <c r="Q20" s="259">
        <v>0</v>
      </c>
      <c r="R20" s="259">
        <v>0</v>
      </c>
      <c r="S20" s="259">
        <v>0</v>
      </c>
      <c r="T20" s="259">
        <v>0</v>
      </c>
      <c r="U20" s="259">
        <v>3000</v>
      </c>
      <c r="W20" s="257">
        <v>1422009</v>
      </c>
      <c r="X20" s="255" t="str">
        <v>Bakers Licence </v>
      </c>
      <c r="Y20" s="273">
        <v>17100</v>
      </c>
    </row>
    <row r="21" spans="1:25">
      <c r="A21" s="253">
        <v>19</v>
      </c>
      <c r="B21" s="254">
        <v>45677</v>
      </c>
      <c r="C21" s="255" t="s">
        <v>2624</v>
      </c>
      <c r="D21" s="256" t="s">
        <v>2648</v>
      </c>
      <c r="E21" s="257">
        <v>1423001</v>
      </c>
      <c r="F21" s="255" t="s">
        <v>217</v>
      </c>
      <c r="G21" s="258">
        <v>4508</v>
      </c>
      <c r="H21" s="259"/>
      <c r="I21" s="259">
        <v>0</v>
      </c>
      <c r="J21" s="259">
        <v>0</v>
      </c>
      <c r="K21" s="259">
        <v>0</v>
      </c>
      <c r="L21" s="259">
        <v>0</v>
      </c>
      <c r="M21" s="259">
        <v>0</v>
      </c>
      <c r="N21" s="259">
        <v>0</v>
      </c>
      <c r="O21" s="259">
        <v>0</v>
      </c>
      <c r="P21" s="259">
        <v>0</v>
      </c>
      <c r="Q21" s="259">
        <v>0</v>
      </c>
      <c r="R21" s="259">
        <v>0</v>
      </c>
      <c r="S21" s="259">
        <v>0</v>
      </c>
      <c r="T21" s="259">
        <v>0</v>
      </c>
      <c r="U21" s="259">
        <v>4508</v>
      </c>
      <c r="W21" s="257">
        <v>1422011</v>
      </c>
      <c r="X21" s="255" t="str">
        <v>Artisan/Self Employed</v>
      </c>
      <c r="Y21" s="273">
        <v>317943.37</v>
      </c>
    </row>
    <row r="22" spans="1:25">
      <c r="A22" s="253">
        <v>20</v>
      </c>
      <c r="B22" s="254">
        <v>45677</v>
      </c>
      <c r="C22" s="255" t="s">
        <v>2649</v>
      </c>
      <c r="D22" s="256" t="s">
        <v>2650</v>
      </c>
      <c r="E22" s="257">
        <v>1422033</v>
      </c>
      <c r="F22" s="255" t="s">
        <v>311</v>
      </c>
      <c r="G22" s="258">
        <v>600</v>
      </c>
      <c r="H22" s="259"/>
      <c r="I22" s="259">
        <v>0</v>
      </c>
      <c r="J22" s="259">
        <v>0</v>
      </c>
      <c r="K22" s="259">
        <v>0</v>
      </c>
      <c r="L22" s="259">
        <v>0</v>
      </c>
      <c r="M22" s="259">
        <v>0</v>
      </c>
      <c r="N22" s="259">
        <v>0</v>
      </c>
      <c r="O22" s="259">
        <v>0</v>
      </c>
      <c r="P22" s="259">
        <v>0</v>
      </c>
      <c r="Q22" s="259">
        <v>0</v>
      </c>
      <c r="R22" s="259">
        <v>0</v>
      </c>
      <c r="S22" s="259">
        <v>0</v>
      </c>
      <c r="T22" s="259">
        <v>0</v>
      </c>
      <c r="U22" s="259">
        <f>G22</f>
        <v>600</v>
      </c>
      <c r="W22" s="257">
        <v>1422017</v>
      </c>
      <c r="X22" s="255" t="str">
        <v>Hotel Services</v>
      </c>
      <c r="Y22" s="274">
        <v>61558</v>
      </c>
    </row>
    <row r="23" spans="1:25">
      <c r="A23" s="253">
        <v>21</v>
      </c>
      <c r="B23" s="254">
        <v>45678</v>
      </c>
      <c r="C23" s="255" t="s">
        <v>2636</v>
      </c>
      <c r="D23" s="256" t="s">
        <v>2651</v>
      </c>
      <c r="E23" s="257">
        <v>1430007</v>
      </c>
      <c r="F23" s="255" t="s">
        <v>924</v>
      </c>
      <c r="G23" s="258">
        <v>2300</v>
      </c>
      <c r="H23" s="259"/>
      <c r="I23" s="259">
        <v>0</v>
      </c>
      <c r="J23" s="259">
        <v>0</v>
      </c>
      <c r="K23" s="259">
        <v>0</v>
      </c>
      <c r="L23" s="259">
        <v>0</v>
      </c>
      <c r="M23" s="259">
        <v>0</v>
      </c>
      <c r="N23" s="259">
        <v>0</v>
      </c>
      <c r="O23" s="259">
        <v>0</v>
      </c>
      <c r="P23" s="259">
        <v>0</v>
      </c>
      <c r="Q23" s="259">
        <v>0</v>
      </c>
      <c r="R23" s="259">
        <v>0</v>
      </c>
      <c r="S23" s="259">
        <v>0</v>
      </c>
      <c r="T23" s="259">
        <v>0</v>
      </c>
      <c r="U23" s="259">
        <v>2300</v>
      </c>
      <c r="W23" s="257">
        <v>1422017</v>
      </c>
      <c r="X23" s="255" t="str">
        <v>Hotel/Night Club</v>
      </c>
      <c r="Y23" s="274">
        <v>17220</v>
      </c>
    </row>
    <row r="24" spans="1:25">
      <c r="A24" s="253">
        <v>22</v>
      </c>
      <c r="B24" s="254">
        <v>45678</v>
      </c>
      <c r="C24" s="255" t="s">
        <v>2636</v>
      </c>
      <c r="D24" s="256" t="s">
        <v>2652</v>
      </c>
      <c r="E24" s="257">
        <v>1430007</v>
      </c>
      <c r="F24" s="255" t="s">
        <v>924</v>
      </c>
      <c r="G24" s="258">
        <v>1200</v>
      </c>
      <c r="H24" s="259"/>
      <c r="I24" s="259">
        <v>0</v>
      </c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259">
        <v>0</v>
      </c>
      <c r="P24" s="259">
        <v>0</v>
      </c>
      <c r="Q24" s="259">
        <v>0</v>
      </c>
      <c r="R24" s="259">
        <v>0</v>
      </c>
      <c r="S24" s="259">
        <v>0</v>
      </c>
      <c r="T24" s="259">
        <v>0</v>
      </c>
      <c r="U24" s="259">
        <v>1200</v>
      </c>
      <c r="W24" s="257">
        <v>1422018</v>
      </c>
      <c r="X24" s="255" t="str">
        <v>Pharmacist/Chemical Sellers</v>
      </c>
      <c r="Y24" s="274">
        <v>30680</v>
      </c>
    </row>
    <row r="25" spans="1:25">
      <c r="A25" s="253">
        <v>23</v>
      </c>
      <c r="B25" s="254">
        <v>45678</v>
      </c>
      <c r="C25" s="255" t="s">
        <v>2636</v>
      </c>
      <c r="D25" s="256" t="s">
        <v>2653</v>
      </c>
      <c r="E25" s="257">
        <v>1430007</v>
      </c>
      <c r="F25" s="255" t="s">
        <v>924</v>
      </c>
      <c r="G25" s="258">
        <v>300</v>
      </c>
      <c r="H25" s="259"/>
      <c r="I25" s="259">
        <v>0</v>
      </c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59">
        <v>0</v>
      </c>
      <c r="Q25" s="259">
        <v>0</v>
      </c>
      <c r="R25" s="259">
        <v>0</v>
      </c>
      <c r="S25" s="259">
        <v>0</v>
      </c>
      <c r="T25" s="259">
        <v>0</v>
      </c>
      <c r="U25" s="259">
        <v>300</v>
      </c>
      <c r="W25" s="257">
        <v>1422018</v>
      </c>
      <c r="X25" s="255" t="str">
        <v>Pharmacy/Chemical Sellers</v>
      </c>
      <c r="Y25" s="274">
        <v>39500</v>
      </c>
    </row>
    <row r="26" spans="1:25">
      <c r="A26" s="253">
        <v>24</v>
      </c>
      <c r="B26" s="254">
        <v>45678</v>
      </c>
      <c r="C26" s="255" t="s">
        <v>2636</v>
      </c>
      <c r="D26" s="256" t="s">
        <v>2654</v>
      </c>
      <c r="E26" s="257">
        <v>1430007</v>
      </c>
      <c r="F26" s="255" t="s">
        <v>924</v>
      </c>
      <c r="G26" s="258">
        <v>2300</v>
      </c>
      <c r="H26" s="259"/>
      <c r="I26" s="259">
        <v>0</v>
      </c>
      <c r="J26" s="259">
        <v>0</v>
      </c>
      <c r="K26" s="259">
        <v>0</v>
      </c>
      <c r="L26" s="259">
        <v>0</v>
      </c>
      <c r="M26" s="259">
        <v>0</v>
      </c>
      <c r="N26" s="259">
        <v>0</v>
      </c>
      <c r="O26" s="259">
        <v>0</v>
      </c>
      <c r="P26" s="259">
        <v>0</v>
      </c>
      <c r="Q26" s="259">
        <v>0</v>
      </c>
      <c r="R26" s="259">
        <v>0</v>
      </c>
      <c r="S26" s="259">
        <v>0</v>
      </c>
      <c r="T26" s="259">
        <v>0</v>
      </c>
      <c r="U26" s="259">
        <v>2300</v>
      </c>
      <c r="W26" s="257">
        <v>1422019</v>
      </c>
      <c r="X26" s="255" t="str">
        <v>Sawmills</v>
      </c>
      <c r="Y26" s="258">
        <v>5000</v>
      </c>
    </row>
    <row r="27" spans="1:25">
      <c r="A27" s="253">
        <v>25</v>
      </c>
      <c r="B27" s="254">
        <v>45678</v>
      </c>
      <c r="C27" s="255" t="s">
        <v>2636</v>
      </c>
      <c r="D27" s="256" t="s">
        <v>2655</v>
      </c>
      <c r="E27" s="257">
        <v>1430007</v>
      </c>
      <c r="F27" s="255" t="s">
        <v>924</v>
      </c>
      <c r="G27" s="258">
        <v>2300</v>
      </c>
      <c r="H27" s="259"/>
      <c r="I27" s="259">
        <v>0</v>
      </c>
      <c r="J27" s="259">
        <v>0</v>
      </c>
      <c r="K27" s="259">
        <v>0</v>
      </c>
      <c r="L27" s="259">
        <v>0</v>
      </c>
      <c r="M27" s="259">
        <v>0</v>
      </c>
      <c r="N27" s="259">
        <v>0</v>
      </c>
      <c r="O27" s="259">
        <v>0</v>
      </c>
      <c r="P27" s="259">
        <v>0</v>
      </c>
      <c r="Q27" s="259">
        <v>0</v>
      </c>
      <c r="R27" s="259">
        <v>0</v>
      </c>
      <c r="S27" s="259">
        <v>0</v>
      </c>
      <c r="T27" s="259">
        <v>0</v>
      </c>
      <c r="U27" s="259">
        <v>2300</v>
      </c>
      <c r="W27" s="257">
        <v>1422019</v>
      </c>
      <c r="X27" s="255" t="str">
        <v>Timber Products</v>
      </c>
      <c r="Y27" s="258">
        <v>20000</v>
      </c>
    </row>
    <row r="28" spans="1:25">
      <c r="A28" s="253">
        <v>26</v>
      </c>
      <c r="B28" s="254">
        <v>45678</v>
      </c>
      <c r="C28" s="255" t="s">
        <v>2636</v>
      </c>
      <c r="D28" s="256" t="s">
        <v>2656</v>
      </c>
      <c r="E28" s="257">
        <v>1423001</v>
      </c>
      <c r="F28" s="255" t="s">
        <v>217</v>
      </c>
      <c r="G28" s="258">
        <v>2000</v>
      </c>
      <c r="H28" s="259"/>
      <c r="I28" s="259">
        <v>0</v>
      </c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59">
        <v>0</v>
      </c>
      <c r="Q28" s="259">
        <v>0</v>
      </c>
      <c r="R28" s="259">
        <v>0</v>
      </c>
      <c r="S28" s="259">
        <v>0</v>
      </c>
      <c r="T28" s="259">
        <v>0</v>
      </c>
      <c r="U28" s="259">
        <v>2000</v>
      </c>
      <c r="W28" s="257">
        <v>1422023</v>
      </c>
      <c r="X28" s="255" t="str">
        <v>Communication Services</v>
      </c>
      <c r="Y28" s="273">
        <v>6000</v>
      </c>
    </row>
    <row r="29" spans="1:25">
      <c r="A29" s="253">
        <v>27</v>
      </c>
      <c r="B29" s="254">
        <v>45678</v>
      </c>
      <c r="C29" s="255" t="s">
        <v>2657</v>
      </c>
      <c r="D29" s="256" t="s">
        <v>2658</v>
      </c>
      <c r="E29" s="257">
        <v>1423078</v>
      </c>
      <c r="F29" s="255" t="s">
        <v>915</v>
      </c>
      <c r="G29" s="258">
        <v>3000</v>
      </c>
      <c r="H29" s="259"/>
      <c r="I29" s="259">
        <v>0</v>
      </c>
      <c r="J29" s="259">
        <v>0</v>
      </c>
      <c r="K29" s="259">
        <v>0</v>
      </c>
      <c r="L29" s="259">
        <v>0</v>
      </c>
      <c r="M29" s="259">
        <v>0</v>
      </c>
      <c r="N29" s="259">
        <v>0</v>
      </c>
      <c r="O29" s="259">
        <v>0</v>
      </c>
      <c r="P29" s="259">
        <v>0</v>
      </c>
      <c r="Q29" s="259">
        <v>0</v>
      </c>
      <c r="R29" s="259">
        <v>0</v>
      </c>
      <c r="S29" s="259">
        <v>0</v>
      </c>
      <c r="T29" s="259">
        <v>0</v>
      </c>
      <c r="U29" s="259">
        <v>3000</v>
      </c>
      <c r="W29" s="257">
        <v>1422024</v>
      </c>
      <c r="X29" s="255" t="str">
        <v>Pravite Educational Institutions</v>
      </c>
      <c r="Y29" s="273">
        <v>210379.3</v>
      </c>
    </row>
    <row r="30" spans="1:25">
      <c r="A30" s="253">
        <v>28</v>
      </c>
      <c r="B30" s="254">
        <v>45678</v>
      </c>
      <c r="C30" s="255" t="s">
        <v>2659</v>
      </c>
      <c r="D30" s="256" t="s">
        <v>2660</v>
      </c>
      <c r="E30" s="257">
        <v>1423078</v>
      </c>
      <c r="F30" s="255" t="s">
        <v>915</v>
      </c>
      <c r="G30" s="258">
        <v>2850</v>
      </c>
      <c r="H30" s="259"/>
      <c r="I30" s="259">
        <v>0</v>
      </c>
      <c r="J30" s="259">
        <v>0</v>
      </c>
      <c r="K30" s="259">
        <v>0</v>
      </c>
      <c r="L30" s="259">
        <v>0</v>
      </c>
      <c r="M30" s="259">
        <v>0</v>
      </c>
      <c r="N30" s="259">
        <v>0</v>
      </c>
      <c r="O30" s="259">
        <v>0</v>
      </c>
      <c r="P30" s="259">
        <v>0</v>
      </c>
      <c r="Q30" s="259">
        <v>0</v>
      </c>
      <c r="R30" s="259">
        <v>0</v>
      </c>
      <c r="S30" s="259">
        <v>0</v>
      </c>
      <c r="T30" s="259">
        <v>0</v>
      </c>
      <c r="U30" s="259">
        <v>2850</v>
      </c>
      <c r="W30" s="269">
        <v>1422026</v>
      </c>
      <c r="X30" s="255" t="str">
        <v>Maternity Homes/Clinics</v>
      </c>
      <c r="Y30" s="274">
        <v>13500</v>
      </c>
    </row>
    <row r="31" spans="1:25">
      <c r="A31" s="253">
        <v>29</v>
      </c>
      <c r="B31" s="254">
        <v>45678</v>
      </c>
      <c r="C31" s="255" t="s">
        <v>2633</v>
      </c>
      <c r="D31" s="256" t="s">
        <v>2661</v>
      </c>
      <c r="E31" s="257">
        <v>1423001</v>
      </c>
      <c r="F31" s="255" t="s">
        <v>217</v>
      </c>
      <c r="G31" s="258">
        <v>3000</v>
      </c>
      <c r="H31" s="259"/>
      <c r="I31" s="259">
        <v>0</v>
      </c>
      <c r="J31" s="259">
        <v>0</v>
      </c>
      <c r="K31" s="259">
        <v>0</v>
      </c>
      <c r="L31" s="259">
        <v>0</v>
      </c>
      <c r="M31" s="259">
        <v>0</v>
      </c>
      <c r="N31" s="259">
        <v>0</v>
      </c>
      <c r="O31" s="259">
        <v>0</v>
      </c>
      <c r="P31" s="259">
        <v>0</v>
      </c>
      <c r="Q31" s="259">
        <v>0</v>
      </c>
      <c r="R31" s="259">
        <v>0</v>
      </c>
      <c r="S31" s="259">
        <v>0</v>
      </c>
      <c r="T31" s="259">
        <v>0</v>
      </c>
      <c r="U31" s="259">
        <v>3000</v>
      </c>
      <c r="W31" s="257">
        <v>1422026</v>
      </c>
      <c r="X31" s="255" t="str">
        <v>Pravite Health Facilities</v>
      </c>
      <c r="Y31" s="274">
        <v>39470</v>
      </c>
    </row>
    <row r="32" spans="1:25">
      <c r="A32" s="253">
        <v>30</v>
      </c>
      <c r="B32" s="254">
        <v>45678</v>
      </c>
      <c r="C32" s="255" t="s">
        <v>2633</v>
      </c>
      <c r="D32" s="256" t="s">
        <v>2662</v>
      </c>
      <c r="E32" s="257">
        <v>1423001</v>
      </c>
      <c r="F32" s="255" t="s">
        <v>217</v>
      </c>
      <c r="G32" s="258">
        <v>5070</v>
      </c>
      <c r="H32" s="259"/>
      <c r="I32" s="259">
        <v>0</v>
      </c>
      <c r="J32" s="259">
        <v>0</v>
      </c>
      <c r="K32" s="259">
        <v>0</v>
      </c>
      <c r="L32" s="259">
        <v>0</v>
      </c>
      <c r="M32" s="259">
        <v>0</v>
      </c>
      <c r="N32" s="259">
        <v>0</v>
      </c>
      <c r="O32" s="259">
        <v>0</v>
      </c>
      <c r="P32" s="259">
        <v>0</v>
      </c>
      <c r="Q32" s="259">
        <v>0</v>
      </c>
      <c r="R32" s="259">
        <v>0</v>
      </c>
      <c r="S32" s="259">
        <v>0</v>
      </c>
      <c r="T32" s="259">
        <v>0</v>
      </c>
      <c r="U32" s="259">
        <v>5070</v>
      </c>
      <c r="W32" s="257">
        <v>1422028</v>
      </c>
      <c r="X32" s="255" t="str">
        <v>Hairdressers/Dress Makers</v>
      </c>
      <c r="Y32" s="274">
        <v>5000</v>
      </c>
    </row>
    <row r="33" spans="1:25">
      <c r="A33" s="253">
        <v>31</v>
      </c>
      <c r="B33" s="254">
        <v>45678</v>
      </c>
      <c r="C33" s="255" t="s">
        <v>2663</v>
      </c>
      <c r="D33" s="256" t="s">
        <v>2664</v>
      </c>
      <c r="E33" s="257">
        <v>1423001</v>
      </c>
      <c r="F33" s="255" t="s">
        <v>217</v>
      </c>
      <c r="G33" s="258">
        <v>26015.9</v>
      </c>
      <c r="H33" s="259"/>
      <c r="I33" s="259">
        <v>0</v>
      </c>
      <c r="J33" s="259">
        <v>0</v>
      </c>
      <c r="K33" s="259">
        <v>0</v>
      </c>
      <c r="L33" s="259">
        <v>0</v>
      </c>
      <c r="M33" s="259">
        <v>0</v>
      </c>
      <c r="N33" s="259">
        <v>0</v>
      </c>
      <c r="O33" s="259">
        <v>0</v>
      </c>
      <c r="P33" s="259">
        <v>0</v>
      </c>
      <c r="Q33" s="259">
        <v>0</v>
      </c>
      <c r="R33" s="259">
        <v>0</v>
      </c>
      <c r="S33" s="259">
        <v>0</v>
      </c>
      <c r="T33" s="259">
        <v>0</v>
      </c>
      <c r="U33" s="259">
        <v>26015.9</v>
      </c>
      <c r="W33" s="257">
        <v>1422029</v>
      </c>
      <c r="X33" s="255" t="str">
        <v>Mobile Sales Van</v>
      </c>
      <c r="Y33" s="273">
        <v>10000</v>
      </c>
    </row>
    <row r="34" spans="1:25">
      <c r="A34" s="253">
        <v>32</v>
      </c>
      <c r="B34" s="254">
        <v>45678</v>
      </c>
      <c r="C34" s="255" t="s">
        <v>2663</v>
      </c>
      <c r="D34" s="256" t="s">
        <v>2665</v>
      </c>
      <c r="E34" s="257">
        <v>1430007</v>
      </c>
      <c r="F34" s="255" t="s">
        <v>924</v>
      </c>
      <c r="G34" s="258">
        <v>6896</v>
      </c>
      <c r="H34" s="259"/>
      <c r="I34" s="259">
        <v>0</v>
      </c>
      <c r="J34" s="259">
        <v>0</v>
      </c>
      <c r="K34" s="259">
        <v>0</v>
      </c>
      <c r="L34" s="259">
        <v>0</v>
      </c>
      <c r="M34" s="259">
        <v>0</v>
      </c>
      <c r="N34" s="259">
        <v>0</v>
      </c>
      <c r="O34" s="259">
        <v>0</v>
      </c>
      <c r="P34" s="259">
        <v>0</v>
      </c>
      <c r="Q34" s="259">
        <v>0</v>
      </c>
      <c r="R34" s="259">
        <v>0</v>
      </c>
      <c r="S34" s="259">
        <v>0</v>
      </c>
      <c r="T34" s="259">
        <v>0</v>
      </c>
      <c r="U34" s="259">
        <v>6896</v>
      </c>
      <c r="W34" s="257">
        <v>1422032</v>
      </c>
      <c r="X34" s="270" t="str">
        <v>Akpeteshie/Spirit Sellers</v>
      </c>
      <c r="Y34" s="273">
        <v>3000</v>
      </c>
    </row>
    <row r="35" spans="1:25">
      <c r="A35" s="253">
        <v>33</v>
      </c>
      <c r="B35" s="254">
        <v>45679</v>
      </c>
      <c r="C35" s="255" t="s">
        <v>2666</v>
      </c>
      <c r="D35" s="256" t="s">
        <v>2667</v>
      </c>
      <c r="E35" s="257">
        <v>1423506</v>
      </c>
      <c r="F35" s="255" t="s">
        <v>918</v>
      </c>
      <c r="G35" s="258">
        <v>1017</v>
      </c>
      <c r="H35" s="259"/>
      <c r="I35" s="259">
        <v>0</v>
      </c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v>0</v>
      </c>
      <c r="Q35" s="259">
        <v>0</v>
      </c>
      <c r="R35" s="259">
        <v>0</v>
      </c>
      <c r="S35" s="259">
        <v>0</v>
      </c>
      <c r="T35" s="259">
        <v>0</v>
      </c>
      <c r="U35" s="259">
        <v>1017</v>
      </c>
      <c r="W35" s="257">
        <v>1422033</v>
      </c>
      <c r="X35" s="271" t="str">
        <v>Artisan/Self Employed</v>
      </c>
      <c r="Y35" s="274">
        <v>1000</v>
      </c>
    </row>
    <row r="36" spans="1:25">
      <c r="A36" s="253">
        <v>34</v>
      </c>
      <c r="B36" s="254">
        <v>45680</v>
      </c>
      <c r="C36" s="257" t="s">
        <v>2668</v>
      </c>
      <c r="D36" s="257">
        <v>3635659</v>
      </c>
      <c r="E36" s="257">
        <v>1412022</v>
      </c>
      <c r="F36" s="255" t="s">
        <v>259</v>
      </c>
      <c r="G36" s="258">
        <v>4776.3</v>
      </c>
      <c r="H36" s="259"/>
      <c r="I36" s="259">
        <v>0</v>
      </c>
      <c r="J36" s="259">
        <v>0</v>
      </c>
      <c r="K36" s="259">
        <v>0</v>
      </c>
      <c r="L36" s="259">
        <v>0</v>
      </c>
      <c r="M36" s="259">
        <v>0</v>
      </c>
      <c r="N36" s="259">
        <v>0</v>
      </c>
      <c r="O36" s="259">
        <v>0</v>
      </c>
      <c r="P36" s="259">
        <v>0</v>
      </c>
      <c r="Q36" s="259">
        <v>0</v>
      </c>
      <c r="R36" s="259">
        <v>0</v>
      </c>
      <c r="S36" s="259">
        <v>0</v>
      </c>
      <c r="T36" s="259">
        <v>4776.3</v>
      </c>
      <c r="U36" s="259">
        <v>0</v>
      </c>
      <c r="W36" s="257">
        <v>1422033</v>
      </c>
      <c r="X36" s="271" t="str">
        <v>Stores</v>
      </c>
      <c r="Y36" s="274">
        <v>506242.38</v>
      </c>
    </row>
    <row r="37" spans="1:25">
      <c r="A37" s="253">
        <v>35</v>
      </c>
      <c r="B37" s="254">
        <v>45680</v>
      </c>
      <c r="C37" s="255" t="s">
        <v>2669</v>
      </c>
      <c r="D37" s="256" t="s">
        <v>2670</v>
      </c>
      <c r="E37" s="257">
        <v>1423517</v>
      </c>
      <c r="F37" s="255" t="s">
        <v>919</v>
      </c>
      <c r="G37" s="258">
        <v>2670</v>
      </c>
      <c r="H37" s="259"/>
      <c r="I37" s="259">
        <v>0</v>
      </c>
      <c r="J37" s="259">
        <v>0</v>
      </c>
      <c r="K37" s="259">
        <v>0</v>
      </c>
      <c r="L37" s="259">
        <v>0</v>
      </c>
      <c r="M37" s="259">
        <v>0</v>
      </c>
      <c r="N37" s="259">
        <v>0</v>
      </c>
      <c r="O37" s="259">
        <v>0</v>
      </c>
      <c r="P37" s="259">
        <v>0</v>
      </c>
      <c r="Q37" s="259">
        <v>0</v>
      </c>
      <c r="R37" s="259">
        <v>0</v>
      </c>
      <c r="S37" s="259">
        <v>0</v>
      </c>
      <c r="T37" s="259">
        <v>0</v>
      </c>
      <c r="U37" s="259">
        <v>2670</v>
      </c>
      <c r="W37" s="257">
        <v>1422036</v>
      </c>
      <c r="X37" s="271" t="str">
        <v>Petrochemical Companies</v>
      </c>
      <c r="Y37" s="274">
        <v>230127.78</v>
      </c>
    </row>
    <row r="38" spans="1:25">
      <c r="A38" s="253">
        <v>36</v>
      </c>
      <c r="B38" s="254">
        <v>45680</v>
      </c>
      <c r="C38" s="255" t="s">
        <v>2671</v>
      </c>
      <c r="D38" s="256" t="s">
        <v>2672</v>
      </c>
      <c r="E38" s="257">
        <v>1423078</v>
      </c>
      <c r="F38" s="255" t="s">
        <v>915</v>
      </c>
      <c r="G38" s="258">
        <v>1630</v>
      </c>
      <c r="H38" s="259"/>
      <c r="I38" s="259">
        <v>0</v>
      </c>
      <c r="J38" s="259">
        <v>0</v>
      </c>
      <c r="K38" s="259">
        <v>0</v>
      </c>
      <c r="L38" s="259">
        <v>0</v>
      </c>
      <c r="M38" s="259">
        <v>0</v>
      </c>
      <c r="N38" s="259">
        <v>0</v>
      </c>
      <c r="O38" s="259">
        <v>0</v>
      </c>
      <c r="P38" s="259">
        <v>0</v>
      </c>
      <c r="Q38" s="259">
        <v>0</v>
      </c>
      <c r="R38" s="259">
        <v>0</v>
      </c>
      <c r="S38" s="259">
        <v>0</v>
      </c>
      <c r="T38" s="259">
        <v>0</v>
      </c>
      <c r="U38" s="259">
        <v>1630</v>
      </c>
      <c r="W38" s="257">
        <v>1422036</v>
      </c>
      <c r="X38" s="271" t="str">
        <v>Property Rate</v>
      </c>
      <c r="Y38" s="274">
        <v>2200</v>
      </c>
    </row>
    <row r="39" spans="1:25">
      <c r="A39" s="253">
        <v>37</v>
      </c>
      <c r="B39" s="254">
        <v>45681</v>
      </c>
      <c r="C39" s="255" t="s">
        <v>2663</v>
      </c>
      <c r="D39" s="256" t="s">
        <v>2673</v>
      </c>
      <c r="E39" s="257">
        <v>1423001</v>
      </c>
      <c r="F39" s="266" t="s">
        <v>217</v>
      </c>
      <c r="G39" s="258">
        <v>14670</v>
      </c>
      <c r="H39" s="259"/>
      <c r="I39" s="259">
        <v>0</v>
      </c>
      <c r="J39" s="259">
        <v>0</v>
      </c>
      <c r="K39" s="259">
        <v>0</v>
      </c>
      <c r="L39" s="259">
        <v>0</v>
      </c>
      <c r="M39" s="259">
        <v>0</v>
      </c>
      <c r="N39" s="259">
        <v>0</v>
      </c>
      <c r="O39" s="259">
        <v>0</v>
      </c>
      <c r="P39" s="259">
        <v>0</v>
      </c>
      <c r="Q39" s="259">
        <v>0</v>
      </c>
      <c r="R39" s="259">
        <v>0</v>
      </c>
      <c r="S39" s="259">
        <v>0</v>
      </c>
      <c r="T39" s="259">
        <v>0</v>
      </c>
      <c r="U39" s="259">
        <v>14670</v>
      </c>
      <c r="W39" s="257">
        <v>1422038</v>
      </c>
      <c r="X39" s="271" t="str">
        <v>Dress Makers/Tailors Services</v>
      </c>
      <c r="Y39" s="274">
        <v>36200</v>
      </c>
    </row>
    <row r="40" spans="1:25">
      <c r="A40" s="253">
        <v>38</v>
      </c>
      <c r="B40" s="254">
        <v>45681</v>
      </c>
      <c r="C40" s="255" t="s">
        <v>2663</v>
      </c>
      <c r="D40" s="256" t="s">
        <v>2673</v>
      </c>
      <c r="E40" s="257">
        <v>1430007</v>
      </c>
      <c r="F40" s="266" t="s">
        <v>924</v>
      </c>
      <c r="G40" s="258">
        <v>5000</v>
      </c>
      <c r="H40" s="259"/>
      <c r="I40" s="259">
        <v>0</v>
      </c>
      <c r="J40" s="259">
        <v>0</v>
      </c>
      <c r="K40" s="259">
        <v>0</v>
      </c>
      <c r="L40" s="259">
        <v>0</v>
      </c>
      <c r="M40" s="259">
        <v>0</v>
      </c>
      <c r="N40" s="259">
        <v>0</v>
      </c>
      <c r="O40" s="259">
        <v>0</v>
      </c>
      <c r="P40" s="259">
        <v>0</v>
      </c>
      <c r="Q40" s="259">
        <v>0</v>
      </c>
      <c r="R40" s="259">
        <v>0</v>
      </c>
      <c r="S40" s="259">
        <v>0</v>
      </c>
      <c r="T40" s="259">
        <v>0</v>
      </c>
      <c r="U40" s="259">
        <v>5000</v>
      </c>
      <c r="W40" s="257">
        <v>1422038</v>
      </c>
      <c r="X40" s="271" t="str">
        <v>Hairdressers/Dress Makers</v>
      </c>
      <c r="Y40" s="274">
        <v>13180</v>
      </c>
    </row>
    <row r="41" spans="1:25">
      <c r="A41" s="253">
        <v>39</v>
      </c>
      <c r="B41" s="254">
        <v>45681</v>
      </c>
      <c r="C41" s="255" t="s">
        <v>1068</v>
      </c>
      <c r="D41" s="256" t="s">
        <v>2674</v>
      </c>
      <c r="E41" s="257">
        <v>1430006</v>
      </c>
      <c r="F41" s="266" t="s">
        <v>922</v>
      </c>
      <c r="G41" s="258">
        <v>2662.5</v>
      </c>
      <c r="H41" s="259"/>
      <c r="I41" s="259">
        <v>0</v>
      </c>
      <c r="J41" s="259">
        <v>0</v>
      </c>
      <c r="K41" s="259">
        <v>0</v>
      </c>
      <c r="L41" s="259">
        <v>0</v>
      </c>
      <c r="M41" s="259">
        <v>0</v>
      </c>
      <c r="N41" s="259">
        <v>0</v>
      </c>
      <c r="O41" s="259">
        <v>0</v>
      </c>
      <c r="P41" s="259">
        <v>0</v>
      </c>
      <c r="Q41" s="259">
        <v>0</v>
      </c>
      <c r="R41" s="259">
        <v>0</v>
      </c>
      <c r="S41" s="259">
        <v>0</v>
      </c>
      <c r="T41" s="259">
        <v>0</v>
      </c>
      <c r="U41" s="259">
        <v>2662.5</v>
      </c>
      <c r="W41" s="257">
        <v>1422040</v>
      </c>
      <c r="X41" s="271" t="str">
        <v>Bill Boards</v>
      </c>
      <c r="Y41" s="274">
        <v>95880</v>
      </c>
    </row>
    <row r="42" spans="1:25">
      <c r="A42" s="253">
        <v>40</v>
      </c>
      <c r="B42" s="254">
        <v>45681</v>
      </c>
      <c r="C42" s="255" t="s">
        <v>1068</v>
      </c>
      <c r="D42" s="256" t="s">
        <v>2675</v>
      </c>
      <c r="E42" s="257">
        <v>1430006</v>
      </c>
      <c r="F42" s="266" t="s">
        <v>922</v>
      </c>
      <c r="G42" s="258">
        <v>2662.5</v>
      </c>
      <c r="H42" s="259"/>
      <c r="I42" s="259">
        <v>0</v>
      </c>
      <c r="J42" s="259">
        <v>0</v>
      </c>
      <c r="K42" s="259">
        <v>0</v>
      </c>
      <c r="L42" s="259">
        <v>0</v>
      </c>
      <c r="M42" s="259">
        <v>0</v>
      </c>
      <c r="N42" s="259">
        <v>0</v>
      </c>
      <c r="O42" s="259">
        <v>0</v>
      </c>
      <c r="P42" s="259">
        <v>0</v>
      </c>
      <c r="Q42" s="259">
        <v>0</v>
      </c>
      <c r="R42" s="259">
        <v>0</v>
      </c>
      <c r="S42" s="259">
        <v>0</v>
      </c>
      <c r="T42" s="259">
        <v>0</v>
      </c>
      <c r="U42" s="259">
        <v>2662.5</v>
      </c>
      <c r="W42" s="257">
        <v>1422040</v>
      </c>
      <c r="X42" s="271" t="str">
        <v>Bill Boards/Outdoor Advert</v>
      </c>
      <c r="Y42" s="274">
        <v>107510</v>
      </c>
    </row>
    <row r="43" spans="1:25">
      <c r="A43" s="253">
        <v>41</v>
      </c>
      <c r="B43" s="254">
        <v>45681</v>
      </c>
      <c r="C43" s="255" t="s">
        <v>1068</v>
      </c>
      <c r="D43" s="256" t="s">
        <v>2676</v>
      </c>
      <c r="E43" s="257">
        <v>1430006</v>
      </c>
      <c r="F43" s="255" t="s">
        <v>922</v>
      </c>
      <c r="G43" s="258">
        <v>14.5</v>
      </c>
      <c r="H43" s="259"/>
      <c r="I43" s="259">
        <v>0</v>
      </c>
      <c r="J43" s="259">
        <v>0</v>
      </c>
      <c r="K43" s="259">
        <v>0</v>
      </c>
      <c r="L43" s="259">
        <v>0</v>
      </c>
      <c r="M43" s="259">
        <v>0</v>
      </c>
      <c r="N43" s="259">
        <v>0</v>
      </c>
      <c r="O43" s="259">
        <v>0</v>
      </c>
      <c r="P43" s="259">
        <v>0</v>
      </c>
      <c r="Q43" s="259">
        <v>0</v>
      </c>
      <c r="R43" s="259">
        <v>0</v>
      </c>
      <c r="S43" s="259">
        <v>0</v>
      </c>
      <c r="T43" s="259">
        <v>0</v>
      </c>
      <c r="U43" s="259">
        <v>14.5</v>
      </c>
      <c r="W43" s="257">
        <v>1422041</v>
      </c>
      <c r="X43" s="270" t="str">
        <v>Taxi Licences</v>
      </c>
      <c r="Y43" s="273">
        <v>45000</v>
      </c>
    </row>
    <row r="44" spans="1:25">
      <c r="A44" s="253">
        <v>42</v>
      </c>
      <c r="B44" s="254">
        <v>45681</v>
      </c>
      <c r="C44" s="255" t="s">
        <v>1068</v>
      </c>
      <c r="D44" s="256" t="s">
        <v>2677</v>
      </c>
      <c r="E44" s="257">
        <v>1430006</v>
      </c>
      <c r="F44" s="255" t="s">
        <v>922</v>
      </c>
      <c r="G44" s="258">
        <v>444.44</v>
      </c>
      <c r="H44" s="259"/>
      <c r="I44" s="259">
        <v>0</v>
      </c>
      <c r="J44" s="259">
        <v>0</v>
      </c>
      <c r="K44" s="259">
        <v>0</v>
      </c>
      <c r="L44" s="259">
        <v>0</v>
      </c>
      <c r="M44" s="259">
        <v>0</v>
      </c>
      <c r="N44" s="259">
        <v>0</v>
      </c>
      <c r="O44" s="259">
        <v>0</v>
      </c>
      <c r="P44" s="259">
        <v>0</v>
      </c>
      <c r="Q44" s="259">
        <v>0</v>
      </c>
      <c r="R44" s="259">
        <v>0</v>
      </c>
      <c r="S44" s="259">
        <v>0</v>
      </c>
      <c r="T44" s="259">
        <v>0</v>
      </c>
      <c r="U44" s="259">
        <v>444.44</v>
      </c>
      <c r="W44" s="257">
        <v>1422042</v>
      </c>
      <c r="X44" s="270" t="str">
        <v>Second Hand Clothing</v>
      </c>
      <c r="Y44" s="273">
        <v>12000</v>
      </c>
    </row>
    <row r="45" spans="1:25">
      <c r="A45" s="253">
        <v>43</v>
      </c>
      <c r="B45" s="254">
        <v>45684</v>
      </c>
      <c r="C45" s="257" t="s">
        <v>2678</v>
      </c>
      <c r="D45" s="257">
        <v>3635660</v>
      </c>
      <c r="E45" s="257">
        <v>1412022</v>
      </c>
      <c r="F45" s="255" t="s">
        <v>259</v>
      </c>
      <c r="G45" s="258">
        <v>6219.07</v>
      </c>
      <c r="H45" s="259"/>
      <c r="I45" s="259">
        <v>0</v>
      </c>
      <c r="J45" s="259">
        <v>0</v>
      </c>
      <c r="K45" s="259">
        <v>0</v>
      </c>
      <c r="L45" s="259">
        <v>0</v>
      </c>
      <c r="M45" s="259">
        <v>0</v>
      </c>
      <c r="N45" s="259">
        <v>0</v>
      </c>
      <c r="O45" s="259">
        <v>0</v>
      </c>
      <c r="P45" s="259">
        <v>0</v>
      </c>
      <c r="Q45" s="259">
        <v>0</v>
      </c>
      <c r="R45" s="259">
        <v>0</v>
      </c>
      <c r="S45" s="259">
        <v>0</v>
      </c>
      <c r="T45" s="259">
        <v>6219.07</v>
      </c>
      <c r="U45" s="259">
        <v>0</v>
      </c>
      <c r="W45" s="257">
        <v>1422044</v>
      </c>
      <c r="X45" s="270" t="str">
        <v>Financial Institutions</v>
      </c>
      <c r="Y45" s="273">
        <v>187935</v>
      </c>
    </row>
    <row r="46" spans="1:25">
      <c r="A46" s="253">
        <v>44</v>
      </c>
      <c r="B46" s="254">
        <v>45685</v>
      </c>
      <c r="C46" s="255" t="s">
        <v>2663</v>
      </c>
      <c r="D46" s="256" t="s">
        <v>2679</v>
      </c>
      <c r="E46" s="257">
        <v>1423001</v>
      </c>
      <c r="F46" s="255" t="s">
        <v>217</v>
      </c>
      <c r="G46" s="258">
        <v>17156</v>
      </c>
      <c r="H46" s="259"/>
      <c r="I46" s="259">
        <v>0</v>
      </c>
      <c r="J46" s="259">
        <v>0</v>
      </c>
      <c r="K46" s="259">
        <v>0</v>
      </c>
      <c r="L46" s="259">
        <v>0</v>
      </c>
      <c r="M46" s="259">
        <v>0</v>
      </c>
      <c r="N46" s="259">
        <v>0</v>
      </c>
      <c r="O46" s="259">
        <v>0</v>
      </c>
      <c r="P46" s="259">
        <v>0</v>
      </c>
      <c r="Q46" s="259">
        <v>0</v>
      </c>
      <c r="R46" s="259">
        <v>0</v>
      </c>
      <c r="S46" s="259">
        <v>0</v>
      </c>
      <c r="T46" s="259">
        <v>0</v>
      </c>
      <c r="U46" s="259">
        <v>17156</v>
      </c>
      <c r="W46" s="257">
        <v>1422047</v>
      </c>
      <c r="X46" s="270" t="str">
        <v>Photographers and video operators</v>
      </c>
      <c r="Y46" s="273">
        <v>4660</v>
      </c>
    </row>
    <row r="47" spans="1:25">
      <c r="A47" s="253">
        <v>45</v>
      </c>
      <c r="B47" s="254">
        <v>45686</v>
      </c>
      <c r="C47" s="255" t="s">
        <v>2663</v>
      </c>
      <c r="D47" s="256" t="s">
        <v>2680</v>
      </c>
      <c r="E47" s="257">
        <v>1423001</v>
      </c>
      <c r="F47" s="255" t="s">
        <v>217</v>
      </c>
      <c r="G47" s="258">
        <v>9459</v>
      </c>
      <c r="H47" s="259"/>
      <c r="I47" s="259">
        <v>0</v>
      </c>
      <c r="J47" s="259">
        <v>0</v>
      </c>
      <c r="K47" s="259">
        <v>0</v>
      </c>
      <c r="L47" s="259">
        <v>0</v>
      </c>
      <c r="M47" s="259">
        <v>0</v>
      </c>
      <c r="N47" s="259">
        <v>0</v>
      </c>
      <c r="O47" s="259">
        <v>0</v>
      </c>
      <c r="P47" s="259">
        <v>0</v>
      </c>
      <c r="Q47" s="259">
        <v>0</v>
      </c>
      <c r="R47" s="259">
        <v>0</v>
      </c>
      <c r="S47" s="259">
        <v>0</v>
      </c>
      <c r="T47" s="259">
        <v>0</v>
      </c>
      <c r="U47" s="259">
        <v>9459</v>
      </c>
      <c r="W47" s="257">
        <v>1422052</v>
      </c>
      <c r="X47" s="255" t="str">
        <v>Machanics &amp; Repairers</v>
      </c>
      <c r="Y47" s="258">
        <v>5000</v>
      </c>
    </row>
    <row r="48" spans="1:25">
      <c r="A48" s="253">
        <v>46</v>
      </c>
      <c r="B48" s="254">
        <v>45687</v>
      </c>
      <c r="C48" s="257" t="s">
        <v>2681</v>
      </c>
      <c r="D48" s="257">
        <v>3635661</v>
      </c>
      <c r="E48" s="257">
        <v>1412022</v>
      </c>
      <c r="F48" s="255" t="s">
        <v>259</v>
      </c>
      <c r="G48" s="258">
        <v>1000</v>
      </c>
      <c r="H48" s="259"/>
      <c r="I48" s="259">
        <v>0</v>
      </c>
      <c r="J48" s="259">
        <v>0</v>
      </c>
      <c r="K48" s="259">
        <v>0</v>
      </c>
      <c r="L48" s="259">
        <v>0</v>
      </c>
      <c r="M48" s="259">
        <v>0</v>
      </c>
      <c r="N48" s="259">
        <v>0</v>
      </c>
      <c r="O48" s="259">
        <v>0</v>
      </c>
      <c r="P48" s="259">
        <v>0</v>
      </c>
      <c r="Q48" s="259">
        <v>0</v>
      </c>
      <c r="R48" s="259">
        <v>0</v>
      </c>
      <c r="S48" s="259">
        <v>0</v>
      </c>
      <c r="T48" s="259">
        <v>1000</v>
      </c>
      <c r="U48" s="259">
        <v>0</v>
      </c>
      <c r="W48" s="257">
        <v>1422052</v>
      </c>
      <c r="X48" s="255" t="str">
        <v>Mechanics</v>
      </c>
      <c r="Y48" s="258">
        <v>5000</v>
      </c>
    </row>
    <row r="49" spans="1:25">
      <c r="A49" s="253">
        <v>47</v>
      </c>
      <c r="B49" s="254">
        <v>45688</v>
      </c>
      <c r="C49" s="255" t="s">
        <v>2649</v>
      </c>
      <c r="D49" s="256" t="s">
        <v>2682</v>
      </c>
      <c r="E49" s="257">
        <v>1423078</v>
      </c>
      <c r="F49" s="255" t="s">
        <v>915</v>
      </c>
      <c r="G49" s="258">
        <v>2000</v>
      </c>
      <c r="H49" s="259"/>
      <c r="I49" s="259">
        <v>0</v>
      </c>
      <c r="J49" s="259">
        <v>0</v>
      </c>
      <c r="K49" s="259">
        <v>0</v>
      </c>
      <c r="L49" s="259">
        <v>0</v>
      </c>
      <c r="M49" s="259">
        <v>0</v>
      </c>
      <c r="N49" s="259">
        <v>0</v>
      </c>
      <c r="O49" s="259">
        <v>0</v>
      </c>
      <c r="P49" s="259">
        <v>0</v>
      </c>
      <c r="Q49" s="259">
        <v>0</v>
      </c>
      <c r="R49" s="259">
        <v>0</v>
      </c>
      <c r="S49" s="259">
        <v>0</v>
      </c>
      <c r="T49" s="259">
        <v>0</v>
      </c>
      <c r="U49" s="259">
        <v>2000</v>
      </c>
      <c r="W49" s="257">
        <v>1422053</v>
      </c>
      <c r="X49" s="271" t="str">
        <v>Block And Contrete Products</v>
      </c>
      <c r="Y49" s="258">
        <v>19730</v>
      </c>
    </row>
    <row r="50" spans="1:25">
      <c r="A50" s="253">
        <v>48</v>
      </c>
      <c r="B50" s="254">
        <v>45688</v>
      </c>
      <c r="C50" s="257" t="s">
        <v>2643</v>
      </c>
      <c r="D50" s="265" t="s">
        <v>2683</v>
      </c>
      <c r="E50" s="257">
        <v>1412004</v>
      </c>
      <c r="F50" s="255" t="s">
        <v>264</v>
      </c>
      <c r="G50" s="258">
        <v>5500</v>
      </c>
      <c r="H50" s="259"/>
      <c r="I50" s="259">
        <v>0</v>
      </c>
      <c r="J50" s="259">
        <v>0</v>
      </c>
      <c r="K50" s="259">
        <v>0</v>
      </c>
      <c r="L50" s="259">
        <v>0</v>
      </c>
      <c r="M50" s="259">
        <v>0</v>
      </c>
      <c r="N50" s="259">
        <v>0</v>
      </c>
      <c r="O50" s="259">
        <v>0</v>
      </c>
      <c r="P50" s="259">
        <v>0</v>
      </c>
      <c r="Q50" s="259">
        <v>0</v>
      </c>
      <c r="R50" s="259">
        <v>0</v>
      </c>
      <c r="S50" s="259">
        <v>0</v>
      </c>
      <c r="T50" s="259">
        <v>0</v>
      </c>
      <c r="U50" s="259">
        <v>5500</v>
      </c>
      <c r="W50" s="257">
        <v>1422053</v>
      </c>
      <c r="X50" s="271" t="str">
        <v>Block Manufactures</v>
      </c>
      <c r="Y50" s="258">
        <v>30000</v>
      </c>
    </row>
    <row r="51" spans="1:25">
      <c r="A51" s="253">
        <v>49</v>
      </c>
      <c r="B51" s="254">
        <v>45688</v>
      </c>
      <c r="C51" s="257" t="s">
        <v>2643</v>
      </c>
      <c r="D51" s="265" t="s">
        <v>2684</v>
      </c>
      <c r="E51" s="257">
        <v>1412004</v>
      </c>
      <c r="F51" s="255" t="s">
        <v>264</v>
      </c>
      <c r="G51" s="258">
        <v>3448</v>
      </c>
      <c r="H51" s="259"/>
      <c r="I51" s="259">
        <v>0</v>
      </c>
      <c r="J51" s="259">
        <v>0</v>
      </c>
      <c r="K51" s="259">
        <v>0</v>
      </c>
      <c r="L51" s="259">
        <v>0</v>
      </c>
      <c r="M51" s="259">
        <v>0</v>
      </c>
      <c r="N51" s="259">
        <v>0</v>
      </c>
      <c r="O51" s="259">
        <v>0</v>
      </c>
      <c r="P51" s="259">
        <v>0</v>
      </c>
      <c r="Q51" s="259">
        <v>0</v>
      </c>
      <c r="R51" s="259">
        <v>0</v>
      </c>
      <c r="S51" s="259">
        <v>0</v>
      </c>
      <c r="T51" s="259">
        <v>0</v>
      </c>
      <c r="U51" s="259">
        <v>3448</v>
      </c>
      <c r="W51" s="257">
        <v>1422054</v>
      </c>
      <c r="X51" s="255" t="str">
        <v>Cleaning/ Laundry Services</v>
      </c>
      <c r="Y51" s="258">
        <v>6000</v>
      </c>
    </row>
    <row r="52" spans="1:25">
      <c r="A52" s="253">
        <v>50</v>
      </c>
      <c r="B52" s="254">
        <v>45688</v>
      </c>
      <c r="C52" s="257" t="s">
        <v>2643</v>
      </c>
      <c r="D52" s="265" t="s">
        <v>2684</v>
      </c>
      <c r="E52" s="257">
        <v>1415052</v>
      </c>
      <c r="F52" s="255" t="s">
        <v>898</v>
      </c>
      <c r="G52" s="258">
        <v>2000</v>
      </c>
      <c r="H52" s="259"/>
      <c r="I52" s="259">
        <v>0</v>
      </c>
      <c r="J52" s="259">
        <v>0</v>
      </c>
      <c r="K52" s="259">
        <v>0</v>
      </c>
      <c r="L52" s="259">
        <v>0</v>
      </c>
      <c r="M52" s="259">
        <v>0</v>
      </c>
      <c r="N52" s="259">
        <v>0</v>
      </c>
      <c r="O52" s="259">
        <v>0</v>
      </c>
      <c r="P52" s="259">
        <v>0</v>
      </c>
      <c r="Q52" s="259">
        <v>0</v>
      </c>
      <c r="R52" s="259">
        <v>0</v>
      </c>
      <c r="S52" s="259">
        <v>0</v>
      </c>
      <c r="T52" s="259">
        <v>0</v>
      </c>
      <c r="U52" s="259">
        <v>2000</v>
      </c>
      <c r="W52" s="257">
        <v>1422055</v>
      </c>
      <c r="X52" s="255" t="str">
        <v>Printing Services/Photocopy</v>
      </c>
      <c r="Y52" s="258">
        <v>5000</v>
      </c>
    </row>
    <row r="53" spans="1:25">
      <c r="A53" s="253">
        <v>51</v>
      </c>
      <c r="B53" s="254">
        <v>45688</v>
      </c>
      <c r="C53" s="255" t="s">
        <v>2643</v>
      </c>
      <c r="D53" s="256" t="s">
        <v>2684</v>
      </c>
      <c r="E53" s="257">
        <v>1423011</v>
      </c>
      <c r="F53" s="255" t="s">
        <v>911</v>
      </c>
      <c r="G53" s="258">
        <v>1000</v>
      </c>
      <c r="H53" s="259"/>
      <c r="I53" s="259">
        <v>0</v>
      </c>
      <c r="J53" s="259">
        <v>0</v>
      </c>
      <c r="K53" s="259">
        <v>0</v>
      </c>
      <c r="L53" s="259">
        <v>0</v>
      </c>
      <c r="M53" s="259">
        <v>0</v>
      </c>
      <c r="N53" s="259">
        <v>0</v>
      </c>
      <c r="O53" s="259">
        <v>0</v>
      </c>
      <c r="P53" s="259">
        <v>0</v>
      </c>
      <c r="Q53" s="259">
        <v>0</v>
      </c>
      <c r="R53" s="259">
        <v>0</v>
      </c>
      <c r="S53" s="259">
        <v>0</v>
      </c>
      <c r="T53" s="259">
        <v>0</v>
      </c>
      <c r="U53" s="259">
        <v>1000</v>
      </c>
      <c r="W53" s="257">
        <v>1422062</v>
      </c>
      <c r="X53" s="270" t="str">
        <v>Real Estate Agents</v>
      </c>
      <c r="Y53" s="273">
        <v>2500</v>
      </c>
    </row>
    <row r="54" spans="1:25">
      <c r="A54" s="253">
        <v>52</v>
      </c>
      <c r="B54" s="254">
        <v>45688</v>
      </c>
      <c r="C54" s="255" t="s">
        <v>2633</v>
      </c>
      <c r="D54" s="256" t="s">
        <v>2685</v>
      </c>
      <c r="E54" s="257">
        <v>1423001</v>
      </c>
      <c r="F54" s="255" t="s">
        <v>217</v>
      </c>
      <c r="G54" s="258">
        <v>5419</v>
      </c>
      <c r="H54" s="259"/>
      <c r="I54" s="259">
        <v>0</v>
      </c>
      <c r="J54" s="259">
        <v>0</v>
      </c>
      <c r="K54" s="259">
        <v>0</v>
      </c>
      <c r="L54" s="259">
        <v>0</v>
      </c>
      <c r="M54" s="259">
        <v>0</v>
      </c>
      <c r="N54" s="259">
        <v>0</v>
      </c>
      <c r="O54" s="259">
        <v>0</v>
      </c>
      <c r="P54" s="259">
        <v>0</v>
      </c>
      <c r="Q54" s="259">
        <v>0</v>
      </c>
      <c r="R54" s="259">
        <v>0</v>
      </c>
      <c r="S54" s="259">
        <v>0</v>
      </c>
      <c r="T54" s="259">
        <v>0</v>
      </c>
      <c r="U54" s="259">
        <v>5419</v>
      </c>
      <c r="W54" s="257">
        <v>1422229</v>
      </c>
      <c r="X54" s="255" t="str">
        <v>Media Houses Licence</v>
      </c>
      <c r="Y54" s="258">
        <v>10183</v>
      </c>
    </row>
    <row r="55" spans="1:25">
      <c r="A55" s="253">
        <v>53</v>
      </c>
      <c r="B55" s="254">
        <v>45688</v>
      </c>
      <c r="C55" s="255" t="s">
        <v>2663</v>
      </c>
      <c r="D55" s="256" t="s">
        <v>2686</v>
      </c>
      <c r="E55" s="257">
        <v>1423001</v>
      </c>
      <c r="F55" s="255" t="s">
        <v>217</v>
      </c>
      <c r="G55" s="258">
        <v>8000</v>
      </c>
      <c r="H55" s="259"/>
      <c r="I55" s="259">
        <v>0</v>
      </c>
      <c r="J55" s="259">
        <v>0</v>
      </c>
      <c r="K55" s="259">
        <v>0</v>
      </c>
      <c r="L55" s="259">
        <v>0</v>
      </c>
      <c r="M55" s="259">
        <v>0</v>
      </c>
      <c r="N55" s="259">
        <v>0</v>
      </c>
      <c r="O55" s="259">
        <v>0</v>
      </c>
      <c r="P55" s="259">
        <v>0</v>
      </c>
      <c r="Q55" s="259">
        <v>0</v>
      </c>
      <c r="R55" s="259">
        <v>0</v>
      </c>
      <c r="S55" s="259">
        <v>0</v>
      </c>
      <c r="T55" s="259">
        <v>0</v>
      </c>
      <c r="U55" s="259">
        <v>8000</v>
      </c>
      <c r="W55" s="272">
        <v>1423001</v>
      </c>
      <c r="X55" s="255" t="str">
        <v>Markets</v>
      </c>
      <c r="Y55" s="258">
        <v>1931458.2</v>
      </c>
    </row>
    <row r="56" spans="1:25">
      <c r="A56" s="253">
        <v>54</v>
      </c>
      <c r="B56" s="254">
        <v>45688</v>
      </c>
      <c r="C56" s="255" t="s">
        <v>2663</v>
      </c>
      <c r="D56" s="256" t="s">
        <v>2686</v>
      </c>
      <c r="E56" s="257">
        <v>1430007</v>
      </c>
      <c r="F56" s="255" t="s">
        <v>924</v>
      </c>
      <c r="G56" s="258">
        <v>4611</v>
      </c>
      <c r="H56" s="259"/>
      <c r="I56" s="259">
        <v>0</v>
      </c>
      <c r="J56" s="259">
        <v>0</v>
      </c>
      <c r="K56" s="259">
        <v>0</v>
      </c>
      <c r="L56" s="259">
        <v>0</v>
      </c>
      <c r="M56" s="259">
        <v>0</v>
      </c>
      <c r="N56" s="259">
        <v>0</v>
      </c>
      <c r="O56" s="259">
        <v>0</v>
      </c>
      <c r="P56" s="259">
        <v>0</v>
      </c>
      <c r="Q56" s="259">
        <v>0</v>
      </c>
      <c r="R56" s="259">
        <v>0</v>
      </c>
      <c r="S56" s="259">
        <v>0</v>
      </c>
      <c r="T56" s="259">
        <v>0</v>
      </c>
      <c r="U56" s="259">
        <v>4611</v>
      </c>
      <c r="W56" s="272">
        <v>1423011</v>
      </c>
      <c r="X56" s="255" t="str">
        <v>Marriage/Divorce Registartion</v>
      </c>
      <c r="Y56" s="258">
        <v>77804</v>
      </c>
    </row>
    <row r="57" spans="1:25">
      <c r="A57" s="253">
        <v>55</v>
      </c>
      <c r="B57" s="254">
        <v>45691</v>
      </c>
      <c r="C57" s="255" t="s">
        <v>2663</v>
      </c>
      <c r="D57" s="256" t="s">
        <v>2687</v>
      </c>
      <c r="E57" s="257">
        <v>1423001</v>
      </c>
      <c r="F57" s="255" t="s">
        <v>217</v>
      </c>
      <c r="G57" s="258">
        <v>2844</v>
      </c>
      <c r="H57" s="259"/>
      <c r="I57" s="259">
        <v>0</v>
      </c>
      <c r="J57" s="259">
        <v>0</v>
      </c>
      <c r="K57" s="259">
        <v>0</v>
      </c>
      <c r="L57" s="259">
        <v>0</v>
      </c>
      <c r="M57" s="259">
        <v>0</v>
      </c>
      <c r="N57" s="259">
        <v>0</v>
      </c>
      <c r="O57" s="259">
        <v>0</v>
      </c>
      <c r="P57" s="259">
        <v>0</v>
      </c>
      <c r="Q57" s="259">
        <v>0</v>
      </c>
      <c r="R57" s="259">
        <v>0</v>
      </c>
      <c r="S57" s="259">
        <v>0</v>
      </c>
      <c r="T57" s="259">
        <v>0</v>
      </c>
      <c r="U57" s="259">
        <f t="shared" ref="U57:U64" si="0">G57</f>
        <v>2844</v>
      </c>
      <c r="W57" s="257">
        <v>1423017</v>
      </c>
      <c r="X57" s="255" t="str">
        <v>Conservancy</v>
      </c>
      <c r="Y57" s="258">
        <v>29972.5</v>
      </c>
    </row>
    <row r="58" spans="1:25">
      <c r="A58" s="253">
        <v>56</v>
      </c>
      <c r="B58" s="254">
        <v>45691</v>
      </c>
      <c r="C58" s="255" t="s">
        <v>2663</v>
      </c>
      <c r="D58" s="256" t="s">
        <v>2688</v>
      </c>
      <c r="E58" s="257">
        <v>1423001</v>
      </c>
      <c r="F58" s="255" t="s">
        <v>217</v>
      </c>
      <c r="G58" s="258">
        <v>3583</v>
      </c>
      <c r="H58" s="259"/>
      <c r="I58" s="259">
        <v>0</v>
      </c>
      <c r="J58" s="259">
        <v>0</v>
      </c>
      <c r="K58" s="259">
        <v>0</v>
      </c>
      <c r="L58" s="259">
        <v>0</v>
      </c>
      <c r="M58" s="259">
        <v>0</v>
      </c>
      <c r="N58" s="259">
        <v>0</v>
      </c>
      <c r="O58" s="259">
        <v>0</v>
      </c>
      <c r="P58" s="259">
        <v>0</v>
      </c>
      <c r="Q58" s="259">
        <v>0</v>
      </c>
      <c r="R58" s="259">
        <v>0</v>
      </c>
      <c r="S58" s="259">
        <v>0</v>
      </c>
      <c r="T58" s="259">
        <v>0</v>
      </c>
      <c r="U58" s="259">
        <f t="shared" si="0"/>
        <v>3583</v>
      </c>
      <c r="W58" s="257">
        <v>1423033</v>
      </c>
      <c r="X58" s="271" t="str">
        <v>Stores</v>
      </c>
      <c r="Y58" s="274">
        <v>300</v>
      </c>
    </row>
    <row r="59" spans="1:25">
      <c r="A59" s="253">
        <v>57</v>
      </c>
      <c r="B59" s="254">
        <v>45691</v>
      </c>
      <c r="C59" s="255" t="s">
        <v>2663</v>
      </c>
      <c r="D59" s="256" t="s">
        <v>2689</v>
      </c>
      <c r="E59" s="257">
        <v>1423001</v>
      </c>
      <c r="F59" s="255" t="s">
        <v>217</v>
      </c>
      <c r="G59" s="258">
        <v>7389</v>
      </c>
      <c r="H59" s="259"/>
      <c r="I59" s="259">
        <v>0</v>
      </c>
      <c r="J59" s="259">
        <v>0</v>
      </c>
      <c r="K59" s="259">
        <v>0</v>
      </c>
      <c r="L59" s="259">
        <v>0</v>
      </c>
      <c r="M59" s="259">
        <v>0</v>
      </c>
      <c r="N59" s="259">
        <v>0</v>
      </c>
      <c r="O59" s="259">
        <v>0</v>
      </c>
      <c r="P59" s="259">
        <v>0</v>
      </c>
      <c r="Q59" s="259">
        <v>0</v>
      </c>
      <c r="R59" s="259">
        <v>0</v>
      </c>
      <c r="S59" s="259">
        <v>0</v>
      </c>
      <c r="T59" s="259">
        <v>0</v>
      </c>
      <c r="U59" s="259">
        <f t="shared" si="0"/>
        <v>7389</v>
      </c>
      <c r="W59" s="257">
        <v>1423078</v>
      </c>
      <c r="X59" s="255" t="str">
        <v>Registration of Business</v>
      </c>
      <c r="Y59" s="273">
        <v>737418.67</v>
      </c>
    </row>
    <row r="60" spans="1:25">
      <c r="A60" s="253">
        <v>58</v>
      </c>
      <c r="B60" s="254">
        <v>45691</v>
      </c>
      <c r="C60" s="255" t="s">
        <v>2690</v>
      </c>
      <c r="D60" s="256" t="s">
        <v>2691</v>
      </c>
      <c r="E60" s="257">
        <v>1423011</v>
      </c>
      <c r="F60" s="255" t="s">
        <v>911</v>
      </c>
      <c r="G60" s="258">
        <v>400</v>
      </c>
      <c r="H60" s="259"/>
      <c r="I60" s="259">
        <v>0</v>
      </c>
      <c r="J60" s="259">
        <v>0</v>
      </c>
      <c r="K60" s="259">
        <v>0</v>
      </c>
      <c r="L60" s="259">
        <v>0</v>
      </c>
      <c r="M60" s="259">
        <v>0</v>
      </c>
      <c r="N60" s="259">
        <v>0</v>
      </c>
      <c r="O60" s="259">
        <v>0</v>
      </c>
      <c r="P60" s="259">
        <v>0</v>
      </c>
      <c r="Q60" s="259">
        <v>0</v>
      </c>
      <c r="R60" s="259">
        <v>0</v>
      </c>
      <c r="S60" s="259">
        <v>0</v>
      </c>
      <c r="T60" s="259">
        <v>0</v>
      </c>
      <c r="U60" s="259">
        <f t="shared" si="0"/>
        <v>400</v>
      </c>
      <c r="W60" s="257">
        <v>1423281</v>
      </c>
      <c r="X60" s="255" t="str">
        <v>Issue of Certificates</v>
      </c>
      <c r="Y60" s="258">
        <v>190160</v>
      </c>
    </row>
    <row r="61" spans="1:25">
      <c r="A61" s="253">
        <v>59</v>
      </c>
      <c r="B61" s="254">
        <v>45691</v>
      </c>
      <c r="C61" s="255" t="s">
        <v>2692</v>
      </c>
      <c r="D61" s="256" t="s">
        <v>2693</v>
      </c>
      <c r="E61" s="257">
        <v>1423078</v>
      </c>
      <c r="F61" s="255" t="s">
        <v>915</v>
      </c>
      <c r="G61" s="258">
        <v>5000</v>
      </c>
      <c r="H61" s="259"/>
      <c r="I61" s="259">
        <v>0</v>
      </c>
      <c r="J61" s="259">
        <v>0</v>
      </c>
      <c r="K61" s="259">
        <v>0</v>
      </c>
      <c r="L61" s="259">
        <v>0</v>
      </c>
      <c r="M61" s="259">
        <v>0</v>
      </c>
      <c r="N61" s="259">
        <v>0</v>
      </c>
      <c r="O61" s="259">
        <v>0</v>
      </c>
      <c r="P61" s="259">
        <v>0</v>
      </c>
      <c r="Q61" s="259">
        <v>0</v>
      </c>
      <c r="R61" s="259">
        <v>0</v>
      </c>
      <c r="S61" s="259">
        <v>0</v>
      </c>
      <c r="T61" s="259">
        <v>0</v>
      </c>
      <c r="U61" s="259">
        <f t="shared" si="0"/>
        <v>5000</v>
      </c>
      <c r="W61" s="257">
        <v>1423506</v>
      </c>
      <c r="X61" s="255" t="str">
        <v>Slaughter House</v>
      </c>
      <c r="Y61" s="258">
        <v>6093</v>
      </c>
    </row>
    <row r="62" spans="1:25">
      <c r="A62" s="253">
        <v>60</v>
      </c>
      <c r="B62" s="254">
        <v>45691</v>
      </c>
      <c r="C62" s="255" t="s">
        <v>2694</v>
      </c>
      <c r="D62" s="256" t="s">
        <v>2695</v>
      </c>
      <c r="E62" s="257">
        <v>1423078</v>
      </c>
      <c r="F62" s="255" t="s">
        <v>915</v>
      </c>
      <c r="G62" s="258">
        <v>5000</v>
      </c>
      <c r="H62" s="259"/>
      <c r="I62" s="259">
        <v>0</v>
      </c>
      <c r="J62" s="259">
        <v>0</v>
      </c>
      <c r="K62" s="259">
        <v>0</v>
      </c>
      <c r="L62" s="259">
        <v>0</v>
      </c>
      <c r="M62" s="259">
        <v>0</v>
      </c>
      <c r="N62" s="259">
        <v>0</v>
      </c>
      <c r="O62" s="259">
        <v>0</v>
      </c>
      <c r="P62" s="259">
        <v>0</v>
      </c>
      <c r="Q62" s="259">
        <v>0</v>
      </c>
      <c r="R62" s="259">
        <v>0</v>
      </c>
      <c r="S62" s="259">
        <v>0</v>
      </c>
      <c r="T62" s="259">
        <v>0</v>
      </c>
      <c r="U62" s="259">
        <f t="shared" si="0"/>
        <v>5000</v>
      </c>
      <c r="W62" s="257">
        <v>1423517</v>
      </c>
      <c r="X62" s="255" t="str">
        <v>Embossment/Promotions (Stickers)</v>
      </c>
      <c r="Y62" s="258">
        <v>171614.25</v>
      </c>
    </row>
    <row r="63" spans="1:25">
      <c r="A63" s="253">
        <v>61</v>
      </c>
      <c r="B63" s="254">
        <v>45691</v>
      </c>
      <c r="C63" s="255" t="s">
        <v>2663</v>
      </c>
      <c r="D63" s="256" t="s">
        <v>2696</v>
      </c>
      <c r="E63" s="257">
        <v>1430007</v>
      </c>
      <c r="F63" s="255" t="s">
        <v>924</v>
      </c>
      <c r="G63" s="258">
        <v>310</v>
      </c>
      <c r="H63" s="259"/>
      <c r="I63" s="259">
        <v>0</v>
      </c>
      <c r="J63" s="259">
        <v>0</v>
      </c>
      <c r="K63" s="259">
        <v>0</v>
      </c>
      <c r="L63" s="259">
        <v>0</v>
      </c>
      <c r="M63" s="259">
        <v>0</v>
      </c>
      <c r="N63" s="259">
        <v>0</v>
      </c>
      <c r="O63" s="259">
        <v>0</v>
      </c>
      <c r="P63" s="259">
        <v>0</v>
      </c>
      <c r="Q63" s="259">
        <v>0</v>
      </c>
      <c r="R63" s="259">
        <v>0</v>
      </c>
      <c r="S63" s="259">
        <v>0</v>
      </c>
      <c r="T63" s="259">
        <v>0</v>
      </c>
      <c r="U63" s="259">
        <f t="shared" si="0"/>
        <v>310</v>
      </c>
      <c r="W63" s="257">
        <v>1423527</v>
      </c>
      <c r="X63" s="255" t="str">
        <v>Tender document</v>
      </c>
      <c r="Y63" s="258">
        <v>3500</v>
      </c>
    </row>
    <row r="64" spans="1:25">
      <c r="A64" s="253">
        <v>62</v>
      </c>
      <c r="B64" s="254">
        <v>45692</v>
      </c>
      <c r="C64" s="255" t="s">
        <v>2697</v>
      </c>
      <c r="D64" s="256" t="s">
        <v>2698</v>
      </c>
      <c r="E64" s="257">
        <v>1412004</v>
      </c>
      <c r="F64" s="255" t="s">
        <v>264</v>
      </c>
      <c r="G64" s="258">
        <v>2500</v>
      </c>
      <c r="H64" s="259"/>
      <c r="I64" s="259">
        <v>0</v>
      </c>
      <c r="J64" s="259">
        <v>0</v>
      </c>
      <c r="K64" s="259">
        <v>0</v>
      </c>
      <c r="L64" s="259">
        <v>0</v>
      </c>
      <c r="M64" s="259">
        <v>0</v>
      </c>
      <c r="N64" s="259">
        <v>0</v>
      </c>
      <c r="O64" s="259">
        <v>0</v>
      </c>
      <c r="P64" s="259">
        <v>0</v>
      </c>
      <c r="Q64" s="259">
        <v>0</v>
      </c>
      <c r="R64" s="259">
        <v>0</v>
      </c>
      <c r="S64" s="259">
        <v>0</v>
      </c>
      <c r="T64" s="259">
        <v>0</v>
      </c>
      <c r="U64" s="259">
        <f t="shared" si="0"/>
        <v>2500</v>
      </c>
      <c r="W64" s="257">
        <v>1430004</v>
      </c>
      <c r="X64" s="255" t="str">
        <v>Miscellaneous Revenue</v>
      </c>
      <c r="Y64" s="258">
        <v>1312.84</v>
      </c>
    </row>
    <row r="65" spans="1:25">
      <c r="A65" s="253">
        <v>63</v>
      </c>
      <c r="B65" s="254">
        <v>45694</v>
      </c>
      <c r="C65" s="255" t="s">
        <v>2699</v>
      </c>
      <c r="D65" s="256" t="s">
        <v>2700</v>
      </c>
      <c r="E65" s="257">
        <v>1412022</v>
      </c>
      <c r="F65" s="255" t="s">
        <v>259</v>
      </c>
      <c r="G65" s="258">
        <v>1000</v>
      </c>
      <c r="H65" s="259"/>
      <c r="I65" s="259">
        <v>0</v>
      </c>
      <c r="J65" s="259">
        <v>0</v>
      </c>
      <c r="K65" s="259">
        <v>0</v>
      </c>
      <c r="L65" s="259">
        <v>0</v>
      </c>
      <c r="M65" s="259">
        <v>0</v>
      </c>
      <c r="N65" s="259">
        <v>0</v>
      </c>
      <c r="O65" s="259">
        <v>0</v>
      </c>
      <c r="P65" s="259">
        <v>0</v>
      </c>
      <c r="Q65" s="259">
        <v>0</v>
      </c>
      <c r="R65" s="259">
        <v>0</v>
      </c>
      <c r="S65" s="259">
        <v>0</v>
      </c>
      <c r="T65" s="259">
        <f>G65</f>
        <v>1000</v>
      </c>
      <c r="U65" s="259">
        <v>0</v>
      </c>
      <c r="W65" s="257">
        <v>1430006</v>
      </c>
      <c r="X65" s="255" t="str">
        <v>Miscellaneous Revenue</v>
      </c>
      <c r="Y65" s="258">
        <v>94023.37</v>
      </c>
    </row>
    <row r="66" spans="1:25">
      <c r="A66" s="253">
        <v>64</v>
      </c>
      <c r="B66" s="254">
        <v>45695</v>
      </c>
      <c r="C66" s="255" t="s">
        <v>2663</v>
      </c>
      <c r="D66" s="256" t="s">
        <v>2701</v>
      </c>
      <c r="E66" s="257">
        <v>1423001</v>
      </c>
      <c r="F66" s="255" t="s">
        <v>217</v>
      </c>
      <c r="G66" s="258">
        <v>19025</v>
      </c>
      <c r="H66" s="259"/>
      <c r="I66" s="259">
        <v>0</v>
      </c>
      <c r="J66" s="259">
        <v>0</v>
      </c>
      <c r="K66" s="259">
        <v>0</v>
      </c>
      <c r="L66" s="259">
        <v>0</v>
      </c>
      <c r="M66" s="259">
        <v>0</v>
      </c>
      <c r="N66" s="259">
        <v>0</v>
      </c>
      <c r="O66" s="259">
        <v>0</v>
      </c>
      <c r="P66" s="259">
        <v>0</v>
      </c>
      <c r="Q66" s="259">
        <v>0</v>
      </c>
      <c r="R66" s="259">
        <v>0</v>
      </c>
      <c r="S66" s="259">
        <v>0</v>
      </c>
      <c r="T66" s="259">
        <v>0</v>
      </c>
      <c r="U66" s="259">
        <f>G66</f>
        <v>19025</v>
      </c>
      <c r="W66" s="257">
        <v>1430006</v>
      </c>
      <c r="X66" s="255" t="str">
        <v>Slaughter </v>
      </c>
      <c r="Y66" s="258">
        <v>618</v>
      </c>
    </row>
    <row r="67" spans="1:25">
      <c r="A67" s="253">
        <v>65</v>
      </c>
      <c r="B67" s="254">
        <v>45700</v>
      </c>
      <c r="C67" s="255" t="s">
        <v>2663</v>
      </c>
      <c r="D67" s="256" t="s">
        <v>2702</v>
      </c>
      <c r="E67" s="257">
        <v>1423001</v>
      </c>
      <c r="F67" s="255" t="s">
        <v>217</v>
      </c>
      <c r="G67" s="258">
        <v>20000</v>
      </c>
      <c r="H67" s="259"/>
      <c r="I67" s="259">
        <v>0</v>
      </c>
      <c r="J67" s="259">
        <v>0</v>
      </c>
      <c r="K67" s="259">
        <v>0</v>
      </c>
      <c r="L67" s="259">
        <v>0</v>
      </c>
      <c r="M67" s="259">
        <v>0</v>
      </c>
      <c r="N67" s="259">
        <v>0</v>
      </c>
      <c r="O67" s="259">
        <v>0</v>
      </c>
      <c r="P67" s="259">
        <v>0</v>
      </c>
      <c r="Q67" s="259">
        <v>0</v>
      </c>
      <c r="R67" s="259">
        <v>0</v>
      </c>
      <c r="S67" s="259">
        <v>0</v>
      </c>
      <c r="T67" s="259">
        <v>0</v>
      </c>
      <c r="U67" s="259">
        <f>G67</f>
        <v>20000</v>
      </c>
      <c r="W67" s="257">
        <v>1430007</v>
      </c>
      <c r="X67" s="255" t="str">
        <v>Lorry Park</v>
      </c>
      <c r="Y67" s="258">
        <v>536621.8</v>
      </c>
    </row>
    <row r="68" spans="1:25">
      <c r="A68" s="253">
        <v>66</v>
      </c>
      <c r="B68" s="254">
        <v>45700</v>
      </c>
      <c r="C68" s="255" t="s">
        <v>2703</v>
      </c>
      <c r="D68" s="256" t="s">
        <v>2704</v>
      </c>
      <c r="E68" s="257">
        <v>1423078</v>
      </c>
      <c r="F68" s="255" t="s">
        <v>915</v>
      </c>
      <c r="G68" s="258">
        <v>5000</v>
      </c>
      <c r="H68" s="259"/>
      <c r="I68" s="259">
        <v>0</v>
      </c>
      <c r="J68" s="259">
        <v>0</v>
      </c>
      <c r="K68" s="259">
        <v>0</v>
      </c>
      <c r="L68" s="259">
        <v>0</v>
      </c>
      <c r="M68" s="259">
        <v>0</v>
      </c>
      <c r="N68" s="259">
        <v>0</v>
      </c>
      <c r="O68" s="259">
        <v>0</v>
      </c>
      <c r="P68" s="259">
        <v>0</v>
      </c>
      <c r="Q68" s="259">
        <v>0</v>
      </c>
      <c r="R68" s="259">
        <v>0</v>
      </c>
      <c r="S68" s="259">
        <v>0</v>
      </c>
      <c r="T68" s="259">
        <v>0</v>
      </c>
      <c r="U68" s="259">
        <f>G68</f>
        <v>5000</v>
      </c>
      <c r="W68" s="257">
        <v>1430010</v>
      </c>
      <c r="X68" s="255" t="str">
        <v>Penalties on Unauthorized Structures</v>
      </c>
      <c r="Y68" s="258">
        <v>10900</v>
      </c>
    </row>
    <row r="69" spans="1:25">
      <c r="A69" s="253">
        <v>67</v>
      </c>
      <c r="B69" s="254">
        <v>45700</v>
      </c>
      <c r="C69" s="255" t="s">
        <v>2663</v>
      </c>
      <c r="D69" s="256" t="s">
        <v>2705</v>
      </c>
      <c r="E69" s="257">
        <v>1430007</v>
      </c>
      <c r="F69" s="255" t="s">
        <v>924</v>
      </c>
      <c r="G69" s="258">
        <v>7260</v>
      </c>
      <c r="H69" s="259"/>
      <c r="I69" s="259">
        <v>0</v>
      </c>
      <c r="J69" s="259">
        <v>0</v>
      </c>
      <c r="K69" s="259">
        <v>0</v>
      </c>
      <c r="L69" s="259">
        <v>0</v>
      </c>
      <c r="M69" s="259">
        <v>0</v>
      </c>
      <c r="N69" s="259">
        <v>0</v>
      </c>
      <c r="O69" s="259">
        <v>0</v>
      </c>
      <c r="P69" s="259">
        <v>0</v>
      </c>
      <c r="Q69" s="259">
        <v>0</v>
      </c>
      <c r="R69" s="259">
        <v>0</v>
      </c>
      <c r="S69" s="259">
        <v>0</v>
      </c>
      <c r="T69" s="259">
        <v>0</v>
      </c>
      <c r="U69" s="259">
        <f>G69</f>
        <v>7260</v>
      </c>
      <c r="W69" s="257">
        <v>1430016</v>
      </c>
      <c r="X69" s="255" t="str">
        <v>Spot Fines</v>
      </c>
      <c r="Y69" s="258">
        <v>28584.16</v>
      </c>
    </row>
    <row r="70" spans="1:25">
      <c r="A70" s="253">
        <v>68</v>
      </c>
      <c r="B70" s="254">
        <v>45702</v>
      </c>
      <c r="C70" s="255" t="s">
        <v>2706</v>
      </c>
      <c r="D70" s="256" t="s">
        <v>2707</v>
      </c>
      <c r="E70" s="257">
        <v>1412022</v>
      </c>
      <c r="F70" s="255" t="s">
        <v>259</v>
      </c>
      <c r="G70" s="258">
        <v>2858</v>
      </c>
      <c r="H70" s="259"/>
      <c r="I70" s="259">
        <v>0</v>
      </c>
      <c r="J70" s="259">
        <v>0</v>
      </c>
      <c r="K70" s="259">
        <v>0</v>
      </c>
      <c r="L70" s="259">
        <v>0</v>
      </c>
      <c r="M70" s="259">
        <v>0</v>
      </c>
      <c r="N70" s="259">
        <v>0</v>
      </c>
      <c r="O70" s="259">
        <v>0</v>
      </c>
      <c r="P70" s="259">
        <v>0</v>
      </c>
      <c r="Q70" s="259">
        <v>0</v>
      </c>
      <c r="R70" s="259">
        <v>0</v>
      </c>
      <c r="S70" s="259">
        <v>0</v>
      </c>
      <c r="T70" s="259">
        <f>G70</f>
        <v>2858</v>
      </c>
      <c r="U70" s="259">
        <v>0</v>
      </c>
      <c r="W70" s="257">
        <v>13311002</v>
      </c>
      <c r="X70" s="255" t="str">
        <v>UNICEF</v>
      </c>
      <c r="Y70" s="258">
        <v>17625</v>
      </c>
    </row>
    <row r="71" spans="1:25">
      <c r="A71" s="253">
        <v>69</v>
      </c>
      <c r="B71" s="254">
        <v>45702</v>
      </c>
      <c r="C71" s="255" t="s">
        <v>2663</v>
      </c>
      <c r="D71" s="256" t="s">
        <v>2708</v>
      </c>
      <c r="E71" s="257">
        <v>1423001</v>
      </c>
      <c r="F71" s="255" t="s">
        <v>217</v>
      </c>
      <c r="G71" s="258">
        <v>6133</v>
      </c>
      <c r="H71" s="259"/>
      <c r="I71" s="259">
        <v>0</v>
      </c>
      <c r="J71" s="259">
        <v>0</v>
      </c>
      <c r="K71" s="259">
        <v>0</v>
      </c>
      <c r="L71" s="259">
        <v>0</v>
      </c>
      <c r="M71" s="259">
        <v>0</v>
      </c>
      <c r="N71" s="259">
        <v>0</v>
      </c>
      <c r="O71" s="259">
        <v>0</v>
      </c>
      <c r="P71" s="259">
        <v>0</v>
      </c>
      <c r="Q71" s="259">
        <v>0</v>
      </c>
      <c r="R71" s="259">
        <v>0</v>
      </c>
      <c r="S71" s="259">
        <v>0</v>
      </c>
      <c r="T71" s="259">
        <v>0</v>
      </c>
      <c r="U71" s="259">
        <f t="shared" ref="U71:U79" si="1">G71</f>
        <v>6133</v>
      </c>
      <c r="W71" s="257">
        <v>14122007</v>
      </c>
      <c r="X71" s="255" t="str">
        <v>Building Plans/Permit</v>
      </c>
      <c r="Y71" s="258">
        <v>3000</v>
      </c>
    </row>
    <row r="72" spans="1:25">
      <c r="A72" s="253">
        <v>70</v>
      </c>
      <c r="B72" s="254">
        <v>45702</v>
      </c>
      <c r="C72" s="255" t="s">
        <v>1068</v>
      </c>
      <c r="D72" s="256" t="s">
        <v>2709</v>
      </c>
      <c r="E72" s="257">
        <v>1430006</v>
      </c>
      <c r="F72" s="255" t="s">
        <v>922</v>
      </c>
      <c r="G72" s="258">
        <v>1447.89</v>
      </c>
      <c r="H72" s="259"/>
      <c r="I72" s="259">
        <v>0</v>
      </c>
      <c r="J72" s="259">
        <v>0</v>
      </c>
      <c r="K72" s="259">
        <v>0</v>
      </c>
      <c r="L72" s="259">
        <v>0</v>
      </c>
      <c r="M72" s="259">
        <v>0</v>
      </c>
      <c r="N72" s="259">
        <v>0</v>
      </c>
      <c r="O72" s="259">
        <v>0</v>
      </c>
      <c r="P72" s="259">
        <v>0</v>
      </c>
      <c r="Q72" s="259">
        <v>0</v>
      </c>
      <c r="R72" s="259">
        <v>0</v>
      </c>
      <c r="S72" s="259">
        <v>0</v>
      </c>
      <c r="T72" s="259">
        <v>0</v>
      </c>
      <c r="U72" s="259">
        <f t="shared" si="1"/>
        <v>1447.89</v>
      </c>
      <c r="W72" s="257">
        <v>14230010</v>
      </c>
      <c r="X72" s="255" t="str">
        <v>Penalties on Unauthorized Structures</v>
      </c>
      <c r="Y72" s="258">
        <v>1000</v>
      </c>
    </row>
    <row r="73" spans="1:25">
      <c r="A73" s="253">
        <v>71</v>
      </c>
      <c r="B73" s="254">
        <v>45702</v>
      </c>
      <c r="C73" s="255" t="s">
        <v>1068</v>
      </c>
      <c r="D73" s="256" t="s">
        <v>2710</v>
      </c>
      <c r="E73" s="257">
        <v>1430006</v>
      </c>
      <c r="F73" s="255" t="s">
        <v>922</v>
      </c>
      <c r="G73" s="258">
        <v>948</v>
      </c>
      <c r="H73" s="259"/>
      <c r="I73" s="259">
        <v>0</v>
      </c>
      <c r="J73" s="259">
        <v>0</v>
      </c>
      <c r="K73" s="259">
        <v>0</v>
      </c>
      <c r="L73" s="259">
        <v>0</v>
      </c>
      <c r="M73" s="259">
        <v>0</v>
      </c>
      <c r="N73" s="259">
        <v>0</v>
      </c>
      <c r="O73" s="259">
        <v>0</v>
      </c>
      <c r="P73" s="259">
        <v>0</v>
      </c>
      <c r="Q73" s="259">
        <v>0</v>
      </c>
      <c r="R73" s="259">
        <v>0</v>
      </c>
      <c r="S73" s="259">
        <v>0</v>
      </c>
      <c r="T73" s="259">
        <v>0</v>
      </c>
      <c r="U73" s="259">
        <f t="shared" si="1"/>
        <v>948</v>
      </c>
      <c r="W73" s="257" t="str">
        <v>1331002a</v>
      </c>
      <c r="X73" s="255" t="str">
        <v>DACF - PLWD</v>
      </c>
      <c r="Y73" s="258">
        <v>575342.35</v>
      </c>
    </row>
    <row r="74" spans="1:25">
      <c r="A74" s="253">
        <v>72</v>
      </c>
      <c r="B74" s="254">
        <v>45702</v>
      </c>
      <c r="C74" s="255" t="s">
        <v>1068</v>
      </c>
      <c r="D74" s="256" t="s">
        <v>2711</v>
      </c>
      <c r="E74" s="257">
        <v>1430006</v>
      </c>
      <c r="F74" s="255" t="s">
        <v>922</v>
      </c>
      <c r="G74" s="258">
        <v>619.2</v>
      </c>
      <c r="H74" s="259"/>
      <c r="I74" s="259">
        <v>0</v>
      </c>
      <c r="J74" s="259">
        <v>0</v>
      </c>
      <c r="K74" s="259">
        <v>0</v>
      </c>
      <c r="L74" s="259">
        <v>0</v>
      </c>
      <c r="M74" s="259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f t="shared" si="1"/>
        <v>619.2</v>
      </c>
      <c r="W74" s="257" t="str">
        <v>1331002b</v>
      </c>
      <c r="X74" s="255" t="str">
        <v>MSHAP</v>
      </c>
      <c r="Y74" s="258">
        <v>32384.95</v>
      </c>
    </row>
    <row r="75" spans="1:25">
      <c r="A75" s="253">
        <v>73</v>
      </c>
      <c r="B75" s="254">
        <v>45702</v>
      </c>
      <c r="C75" s="255" t="s">
        <v>1068</v>
      </c>
      <c r="D75" s="256" t="s">
        <v>2712</v>
      </c>
      <c r="E75" s="257">
        <v>1430006</v>
      </c>
      <c r="F75" s="255" t="s">
        <v>922</v>
      </c>
      <c r="G75" s="258">
        <v>2150</v>
      </c>
      <c r="H75" s="259"/>
      <c r="I75" s="259">
        <v>0</v>
      </c>
      <c r="J75" s="259">
        <v>0</v>
      </c>
      <c r="K75" s="259">
        <v>0</v>
      </c>
      <c r="L75" s="259">
        <v>0</v>
      </c>
      <c r="M75" s="259">
        <v>0</v>
      </c>
      <c r="N75" s="259">
        <v>0</v>
      </c>
      <c r="O75" s="259">
        <v>0</v>
      </c>
      <c r="P75" s="259">
        <v>0</v>
      </c>
      <c r="Q75" s="259">
        <v>0</v>
      </c>
      <c r="R75" s="259">
        <v>0</v>
      </c>
      <c r="S75" s="259">
        <v>0</v>
      </c>
      <c r="T75" s="259">
        <v>0</v>
      </c>
      <c r="U75" s="259">
        <f t="shared" si="1"/>
        <v>2150</v>
      </c>
      <c r="W75" s="257">
        <v>0</v>
      </c>
      <c r="X75" s="255">
        <v>0</v>
      </c>
      <c r="Y75" s="258">
        <v>0</v>
      </c>
    </row>
    <row r="76" spans="1:25">
      <c r="A76" s="253">
        <v>74</v>
      </c>
      <c r="B76" s="254">
        <v>45702</v>
      </c>
      <c r="C76" s="255" t="s">
        <v>1068</v>
      </c>
      <c r="D76" s="256" t="s">
        <v>2713</v>
      </c>
      <c r="E76" s="257">
        <v>1430006</v>
      </c>
      <c r="F76" s="255" t="s">
        <v>922</v>
      </c>
      <c r="G76" s="258">
        <v>2216.16</v>
      </c>
      <c r="H76" s="259"/>
      <c r="I76" s="259">
        <v>0</v>
      </c>
      <c r="J76" s="259">
        <v>0</v>
      </c>
      <c r="K76" s="259">
        <v>0</v>
      </c>
      <c r="L76" s="259">
        <v>0</v>
      </c>
      <c r="M76" s="259">
        <v>0</v>
      </c>
      <c r="N76" s="259">
        <v>0</v>
      </c>
      <c r="O76" s="259">
        <v>0</v>
      </c>
      <c r="P76" s="259">
        <v>0</v>
      </c>
      <c r="Q76" s="259">
        <v>0</v>
      </c>
      <c r="R76" s="259">
        <v>0</v>
      </c>
      <c r="S76" s="259">
        <v>0</v>
      </c>
      <c r="T76" s="259">
        <v>0</v>
      </c>
      <c r="U76" s="259">
        <f t="shared" si="1"/>
        <v>2216.16</v>
      </c>
      <c r="W76" s="257" t="str">
        <v>Grand totals</v>
      </c>
      <c r="X76" s="255" t="str">
        <v/>
      </c>
      <c r="Y76" s="258">
        <v>38407430.33</v>
      </c>
    </row>
    <row r="77" spans="1:21">
      <c r="A77" s="253">
        <v>75</v>
      </c>
      <c r="B77" s="254">
        <v>45702</v>
      </c>
      <c r="C77" s="255" t="s">
        <v>1068</v>
      </c>
      <c r="D77" s="256" t="s">
        <v>2714</v>
      </c>
      <c r="E77" s="257">
        <v>1430006</v>
      </c>
      <c r="F77" s="255" t="s">
        <v>922</v>
      </c>
      <c r="G77" s="258">
        <v>196</v>
      </c>
      <c r="H77" s="259"/>
      <c r="I77" s="259">
        <v>0</v>
      </c>
      <c r="J77" s="259">
        <v>0</v>
      </c>
      <c r="K77" s="259">
        <v>0</v>
      </c>
      <c r="L77" s="259">
        <v>0</v>
      </c>
      <c r="M77" s="259">
        <v>0</v>
      </c>
      <c r="N77" s="259">
        <v>0</v>
      </c>
      <c r="O77" s="259">
        <v>0</v>
      </c>
      <c r="P77" s="259">
        <v>0</v>
      </c>
      <c r="Q77" s="259">
        <v>0</v>
      </c>
      <c r="R77" s="259">
        <v>0</v>
      </c>
      <c r="S77" s="259">
        <v>0</v>
      </c>
      <c r="T77" s="259">
        <v>0</v>
      </c>
      <c r="U77" s="259">
        <f t="shared" si="1"/>
        <v>196</v>
      </c>
    </row>
    <row r="78" spans="1:21">
      <c r="A78" s="253">
        <v>76</v>
      </c>
      <c r="B78" s="254">
        <v>45702</v>
      </c>
      <c r="C78" s="255" t="s">
        <v>1068</v>
      </c>
      <c r="D78" s="256" t="s">
        <v>2715</v>
      </c>
      <c r="E78" s="257">
        <v>1430006</v>
      </c>
      <c r="F78" s="255" t="s">
        <v>922</v>
      </c>
      <c r="G78" s="258">
        <v>302.69</v>
      </c>
      <c r="H78" s="259"/>
      <c r="I78" s="259">
        <v>0</v>
      </c>
      <c r="J78" s="259">
        <v>0</v>
      </c>
      <c r="K78" s="259">
        <v>0</v>
      </c>
      <c r="L78" s="259">
        <v>0</v>
      </c>
      <c r="M78" s="259">
        <v>0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9">
        <f t="shared" si="1"/>
        <v>302.69</v>
      </c>
    </row>
    <row r="79" spans="1:21">
      <c r="A79" s="253">
        <v>77</v>
      </c>
      <c r="B79" s="254">
        <v>45702</v>
      </c>
      <c r="C79" s="255" t="s">
        <v>2663</v>
      </c>
      <c r="D79" s="256" t="s">
        <v>2708</v>
      </c>
      <c r="E79" s="257">
        <v>1430007</v>
      </c>
      <c r="F79" s="255" t="s">
        <v>924</v>
      </c>
      <c r="G79" s="258">
        <v>6000</v>
      </c>
      <c r="H79" s="259"/>
      <c r="I79" s="259">
        <v>0</v>
      </c>
      <c r="J79" s="259">
        <v>0</v>
      </c>
      <c r="K79" s="259">
        <v>0</v>
      </c>
      <c r="L79" s="259">
        <v>0</v>
      </c>
      <c r="M79" s="259">
        <v>0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f t="shared" si="1"/>
        <v>6000</v>
      </c>
    </row>
    <row r="80" spans="1:21">
      <c r="A80" s="253">
        <v>78</v>
      </c>
      <c r="B80" s="254">
        <v>45705</v>
      </c>
      <c r="C80" s="255" t="s">
        <v>2716</v>
      </c>
      <c r="D80" s="256" t="s">
        <v>2717</v>
      </c>
      <c r="E80" s="257">
        <v>1412022</v>
      </c>
      <c r="F80" s="255" t="s">
        <v>259</v>
      </c>
      <c r="G80" s="258">
        <v>1000</v>
      </c>
      <c r="H80" s="259"/>
      <c r="I80" s="259">
        <v>0</v>
      </c>
      <c r="J80" s="259">
        <v>0</v>
      </c>
      <c r="K80" s="259">
        <v>0</v>
      </c>
      <c r="L80" s="259">
        <v>0</v>
      </c>
      <c r="M80" s="259">
        <v>0</v>
      </c>
      <c r="N80" s="259">
        <v>0</v>
      </c>
      <c r="O80" s="259">
        <v>0</v>
      </c>
      <c r="P80" s="259">
        <v>0</v>
      </c>
      <c r="Q80" s="259">
        <v>0</v>
      </c>
      <c r="R80" s="259">
        <v>0</v>
      </c>
      <c r="S80" s="259">
        <v>0</v>
      </c>
      <c r="T80" s="259">
        <f>G80</f>
        <v>1000</v>
      </c>
      <c r="U80" s="259">
        <v>0</v>
      </c>
    </row>
    <row r="81" spans="1:21">
      <c r="A81" s="253">
        <v>79</v>
      </c>
      <c r="B81" s="254">
        <v>45707</v>
      </c>
      <c r="C81" s="255" t="s">
        <v>2718</v>
      </c>
      <c r="D81" s="256" t="s">
        <v>2719</v>
      </c>
      <c r="E81" s="257">
        <v>1412022</v>
      </c>
      <c r="F81" s="255" t="s">
        <v>259</v>
      </c>
      <c r="G81" s="258">
        <v>412</v>
      </c>
      <c r="H81" s="259"/>
      <c r="I81" s="259">
        <v>0</v>
      </c>
      <c r="J81" s="259">
        <v>0</v>
      </c>
      <c r="K81" s="259">
        <v>0</v>
      </c>
      <c r="L81" s="259">
        <v>0</v>
      </c>
      <c r="M81" s="259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259">
        <f>G81</f>
        <v>412</v>
      </c>
      <c r="U81" s="259">
        <v>0</v>
      </c>
    </row>
    <row r="82" spans="1:21">
      <c r="A82" s="253">
        <v>80</v>
      </c>
      <c r="B82" s="254">
        <v>45707</v>
      </c>
      <c r="C82" s="255" t="s">
        <v>2663</v>
      </c>
      <c r="D82" s="256" t="s">
        <v>2720</v>
      </c>
      <c r="E82" s="257">
        <v>1423001</v>
      </c>
      <c r="F82" s="255" t="s">
        <v>217</v>
      </c>
      <c r="G82" s="258">
        <v>10000</v>
      </c>
      <c r="H82" s="259"/>
      <c r="I82" s="259">
        <v>0</v>
      </c>
      <c r="J82" s="259">
        <v>0</v>
      </c>
      <c r="K82" s="259">
        <v>0</v>
      </c>
      <c r="L82" s="259">
        <v>0</v>
      </c>
      <c r="M82" s="259">
        <v>0</v>
      </c>
      <c r="N82" s="259">
        <v>0</v>
      </c>
      <c r="O82" s="259">
        <v>0</v>
      </c>
      <c r="P82" s="259">
        <v>0</v>
      </c>
      <c r="Q82" s="259">
        <v>0</v>
      </c>
      <c r="R82" s="259">
        <v>0</v>
      </c>
      <c r="S82" s="259">
        <v>0</v>
      </c>
      <c r="T82" s="259">
        <v>0</v>
      </c>
      <c r="U82" s="259">
        <f t="shared" ref="U82:U106" si="2">G82</f>
        <v>10000</v>
      </c>
    </row>
    <row r="83" spans="1:21">
      <c r="A83" s="253">
        <v>81</v>
      </c>
      <c r="B83" s="254">
        <v>45707</v>
      </c>
      <c r="C83" s="255" t="s">
        <v>2663</v>
      </c>
      <c r="D83" s="256" t="s">
        <v>2720</v>
      </c>
      <c r="E83" s="257">
        <v>1430007</v>
      </c>
      <c r="F83" s="255" t="s">
        <v>924</v>
      </c>
      <c r="G83" s="258">
        <v>5950</v>
      </c>
      <c r="H83" s="259"/>
      <c r="I83" s="259">
        <v>0</v>
      </c>
      <c r="J83" s="259">
        <v>0</v>
      </c>
      <c r="K83" s="259">
        <v>0</v>
      </c>
      <c r="L83" s="259">
        <v>0</v>
      </c>
      <c r="M83" s="259">
        <v>0</v>
      </c>
      <c r="N83" s="259">
        <v>0</v>
      </c>
      <c r="O83" s="259">
        <v>0</v>
      </c>
      <c r="P83" s="259">
        <v>0</v>
      </c>
      <c r="Q83" s="259">
        <v>0</v>
      </c>
      <c r="R83" s="259">
        <v>0</v>
      </c>
      <c r="S83" s="259">
        <v>0</v>
      </c>
      <c r="T83" s="259">
        <v>0</v>
      </c>
      <c r="U83" s="259">
        <f t="shared" si="2"/>
        <v>5950</v>
      </c>
    </row>
    <row r="84" spans="1:21">
      <c r="A84" s="253">
        <v>82</v>
      </c>
      <c r="B84" s="254">
        <v>45709</v>
      </c>
      <c r="C84" s="255" t="s">
        <v>1068</v>
      </c>
      <c r="D84" s="256" t="s">
        <v>2721</v>
      </c>
      <c r="E84" s="257">
        <v>1430006</v>
      </c>
      <c r="F84" s="255" t="s">
        <v>922</v>
      </c>
      <c r="G84" s="258">
        <v>1662.22</v>
      </c>
      <c r="H84" s="259"/>
      <c r="I84" s="259">
        <v>0</v>
      </c>
      <c r="J84" s="259">
        <v>0</v>
      </c>
      <c r="K84" s="259">
        <v>0</v>
      </c>
      <c r="L84" s="259">
        <v>0</v>
      </c>
      <c r="M84" s="259">
        <v>0</v>
      </c>
      <c r="N84" s="259">
        <v>0</v>
      </c>
      <c r="O84" s="259">
        <v>0</v>
      </c>
      <c r="P84" s="259">
        <v>0</v>
      </c>
      <c r="Q84" s="259">
        <v>0</v>
      </c>
      <c r="R84" s="259">
        <v>0</v>
      </c>
      <c r="S84" s="259">
        <v>0</v>
      </c>
      <c r="T84" s="259">
        <v>0</v>
      </c>
      <c r="U84" s="259">
        <f t="shared" si="2"/>
        <v>1662.22</v>
      </c>
    </row>
    <row r="85" spans="1:21">
      <c r="A85" s="253">
        <v>83</v>
      </c>
      <c r="B85" s="254">
        <v>45709</v>
      </c>
      <c r="C85" s="255" t="s">
        <v>1068</v>
      </c>
      <c r="D85" s="256" t="s">
        <v>2722</v>
      </c>
      <c r="E85" s="257">
        <v>1430006</v>
      </c>
      <c r="F85" s="255" t="s">
        <v>922</v>
      </c>
      <c r="G85" s="258">
        <v>500</v>
      </c>
      <c r="H85" s="259"/>
      <c r="I85" s="259">
        <v>0</v>
      </c>
      <c r="J85" s="259">
        <v>0</v>
      </c>
      <c r="K85" s="259">
        <v>0</v>
      </c>
      <c r="L85" s="259">
        <v>0</v>
      </c>
      <c r="M85" s="259">
        <v>0</v>
      </c>
      <c r="N85" s="259">
        <v>0</v>
      </c>
      <c r="O85" s="259">
        <v>0</v>
      </c>
      <c r="P85" s="259">
        <v>0</v>
      </c>
      <c r="Q85" s="259">
        <v>0</v>
      </c>
      <c r="R85" s="259">
        <v>0</v>
      </c>
      <c r="S85" s="259">
        <v>0</v>
      </c>
      <c r="T85" s="259">
        <v>0</v>
      </c>
      <c r="U85" s="259">
        <f t="shared" si="2"/>
        <v>500</v>
      </c>
    </row>
    <row r="86" spans="1:21">
      <c r="A86" s="253">
        <v>84</v>
      </c>
      <c r="B86" s="254">
        <v>45709</v>
      </c>
      <c r="C86" s="255" t="s">
        <v>1068</v>
      </c>
      <c r="D86" s="256" t="s">
        <v>2723</v>
      </c>
      <c r="E86" s="257">
        <v>1430006</v>
      </c>
      <c r="F86" s="255" t="s">
        <v>922</v>
      </c>
      <c r="G86" s="258">
        <v>500</v>
      </c>
      <c r="H86" s="259"/>
      <c r="I86" s="259">
        <v>0</v>
      </c>
      <c r="J86" s="259">
        <v>0</v>
      </c>
      <c r="K86" s="259">
        <v>0</v>
      </c>
      <c r="L86" s="259">
        <v>0</v>
      </c>
      <c r="M86" s="259">
        <v>0</v>
      </c>
      <c r="N86" s="259">
        <v>0</v>
      </c>
      <c r="O86" s="259">
        <v>0</v>
      </c>
      <c r="P86" s="259">
        <v>0</v>
      </c>
      <c r="Q86" s="259">
        <v>0</v>
      </c>
      <c r="R86" s="259">
        <v>0</v>
      </c>
      <c r="S86" s="259">
        <v>0</v>
      </c>
      <c r="T86" s="259">
        <v>0</v>
      </c>
      <c r="U86" s="259">
        <f t="shared" si="2"/>
        <v>500</v>
      </c>
    </row>
    <row r="87" spans="1:21">
      <c r="A87" s="253">
        <v>85</v>
      </c>
      <c r="B87" s="254">
        <v>45709</v>
      </c>
      <c r="C87" s="255" t="s">
        <v>1068</v>
      </c>
      <c r="D87" s="256" t="s">
        <v>2724</v>
      </c>
      <c r="E87" s="257">
        <v>1430006</v>
      </c>
      <c r="F87" s="255" t="s">
        <v>922</v>
      </c>
      <c r="G87" s="258">
        <v>422.22</v>
      </c>
      <c r="H87" s="259"/>
      <c r="I87" s="259">
        <v>0</v>
      </c>
      <c r="J87" s="259">
        <v>0</v>
      </c>
      <c r="K87" s="259">
        <v>0</v>
      </c>
      <c r="L87" s="259">
        <v>0</v>
      </c>
      <c r="M87" s="259">
        <v>0</v>
      </c>
      <c r="N87" s="259">
        <v>0</v>
      </c>
      <c r="O87" s="259">
        <v>0</v>
      </c>
      <c r="P87" s="259">
        <v>0</v>
      </c>
      <c r="Q87" s="259">
        <v>0</v>
      </c>
      <c r="R87" s="259">
        <v>0</v>
      </c>
      <c r="S87" s="259">
        <v>0</v>
      </c>
      <c r="T87" s="259">
        <v>0</v>
      </c>
      <c r="U87" s="259">
        <f t="shared" si="2"/>
        <v>422.22</v>
      </c>
    </row>
    <row r="88" spans="1:21">
      <c r="A88" s="253">
        <v>86</v>
      </c>
      <c r="B88" s="254">
        <v>45709</v>
      </c>
      <c r="C88" s="255" t="s">
        <v>1068</v>
      </c>
      <c r="D88" s="256" t="s">
        <v>2725</v>
      </c>
      <c r="E88" s="257">
        <v>1430006</v>
      </c>
      <c r="F88" s="255" t="s">
        <v>922</v>
      </c>
      <c r="G88" s="258">
        <v>300</v>
      </c>
      <c r="H88" s="259"/>
      <c r="I88" s="259">
        <v>0</v>
      </c>
      <c r="J88" s="259">
        <v>0</v>
      </c>
      <c r="K88" s="259">
        <v>0</v>
      </c>
      <c r="L88" s="259">
        <v>0</v>
      </c>
      <c r="M88" s="259">
        <v>0</v>
      </c>
      <c r="N88" s="259">
        <v>0</v>
      </c>
      <c r="O88" s="259">
        <v>0</v>
      </c>
      <c r="P88" s="259">
        <v>0</v>
      </c>
      <c r="Q88" s="259">
        <v>0</v>
      </c>
      <c r="R88" s="259">
        <v>0</v>
      </c>
      <c r="S88" s="259">
        <v>0</v>
      </c>
      <c r="T88" s="259">
        <v>0</v>
      </c>
      <c r="U88" s="259">
        <f t="shared" si="2"/>
        <v>300</v>
      </c>
    </row>
    <row r="89" spans="1:21">
      <c r="A89" s="253">
        <v>87</v>
      </c>
      <c r="B89" s="254">
        <v>45712</v>
      </c>
      <c r="C89" s="255" t="s">
        <v>2726</v>
      </c>
      <c r="D89" s="256" t="s">
        <v>2727</v>
      </c>
      <c r="E89" s="257">
        <v>1412022</v>
      </c>
      <c r="F89" s="255" t="s">
        <v>259</v>
      </c>
      <c r="G89" s="258">
        <v>3960</v>
      </c>
      <c r="H89" s="259"/>
      <c r="I89" s="259">
        <v>0</v>
      </c>
      <c r="J89" s="259">
        <v>0</v>
      </c>
      <c r="K89" s="259">
        <v>0</v>
      </c>
      <c r="L89" s="259">
        <v>0</v>
      </c>
      <c r="M89" s="259">
        <v>0</v>
      </c>
      <c r="N89" s="259">
        <v>0</v>
      </c>
      <c r="O89" s="259">
        <v>0</v>
      </c>
      <c r="P89" s="259">
        <v>0</v>
      </c>
      <c r="Q89" s="259">
        <v>0</v>
      </c>
      <c r="R89" s="259">
        <v>0</v>
      </c>
      <c r="S89" s="259">
        <v>0</v>
      </c>
      <c r="T89" s="259">
        <v>0</v>
      </c>
      <c r="U89" s="259">
        <f t="shared" si="2"/>
        <v>3960</v>
      </c>
    </row>
    <row r="90" spans="1:21">
      <c r="A90" s="253">
        <v>88</v>
      </c>
      <c r="B90" s="254">
        <v>45712</v>
      </c>
      <c r="C90" s="255" t="s">
        <v>2726</v>
      </c>
      <c r="D90" s="256" t="s">
        <v>2728</v>
      </c>
      <c r="E90" s="257">
        <v>1412022</v>
      </c>
      <c r="F90" s="255" t="s">
        <v>259</v>
      </c>
      <c r="G90" s="258">
        <v>3165</v>
      </c>
      <c r="H90" s="259"/>
      <c r="I90" s="259">
        <v>0</v>
      </c>
      <c r="J90" s="259">
        <v>0</v>
      </c>
      <c r="K90" s="259">
        <v>0</v>
      </c>
      <c r="L90" s="259">
        <v>0</v>
      </c>
      <c r="M90" s="259">
        <v>0</v>
      </c>
      <c r="N90" s="259">
        <v>0</v>
      </c>
      <c r="O90" s="259">
        <v>0</v>
      </c>
      <c r="P90" s="259">
        <v>0</v>
      </c>
      <c r="Q90" s="259">
        <v>0</v>
      </c>
      <c r="R90" s="259">
        <v>0</v>
      </c>
      <c r="S90" s="259">
        <v>0</v>
      </c>
      <c r="T90" s="259">
        <v>0</v>
      </c>
      <c r="U90" s="259">
        <f t="shared" si="2"/>
        <v>3165</v>
      </c>
    </row>
    <row r="91" spans="1:21">
      <c r="A91" s="253">
        <v>89</v>
      </c>
      <c r="B91" s="254">
        <v>45712</v>
      </c>
      <c r="C91" s="255" t="s">
        <v>2726</v>
      </c>
      <c r="D91" s="256" t="s">
        <v>2729</v>
      </c>
      <c r="E91" s="257">
        <v>1422036</v>
      </c>
      <c r="F91" s="255" t="s">
        <v>313</v>
      </c>
      <c r="G91" s="258">
        <v>6368.2</v>
      </c>
      <c r="H91" s="259"/>
      <c r="I91" s="259">
        <v>0</v>
      </c>
      <c r="J91" s="259">
        <v>0</v>
      </c>
      <c r="K91" s="259">
        <v>0</v>
      </c>
      <c r="L91" s="259">
        <v>0</v>
      </c>
      <c r="M91" s="259">
        <v>0</v>
      </c>
      <c r="N91" s="259">
        <v>0</v>
      </c>
      <c r="O91" s="259">
        <v>0</v>
      </c>
      <c r="P91" s="259">
        <v>0</v>
      </c>
      <c r="Q91" s="259">
        <v>0</v>
      </c>
      <c r="R91" s="259">
        <v>0</v>
      </c>
      <c r="S91" s="259">
        <v>0</v>
      </c>
      <c r="T91" s="259">
        <v>0</v>
      </c>
      <c r="U91" s="259">
        <f t="shared" si="2"/>
        <v>6368.2</v>
      </c>
    </row>
    <row r="92" spans="1:21">
      <c r="A92" s="253">
        <v>90</v>
      </c>
      <c r="B92" s="254">
        <v>45712</v>
      </c>
      <c r="C92" s="255" t="s">
        <v>2726</v>
      </c>
      <c r="D92" s="256" t="s">
        <v>2730</v>
      </c>
      <c r="E92" s="257">
        <v>1422036</v>
      </c>
      <c r="F92" s="255" t="s">
        <v>313</v>
      </c>
      <c r="G92" s="258">
        <v>8000</v>
      </c>
      <c r="H92" s="259"/>
      <c r="I92" s="259">
        <v>0</v>
      </c>
      <c r="J92" s="259">
        <v>0</v>
      </c>
      <c r="K92" s="259">
        <v>0</v>
      </c>
      <c r="L92" s="259">
        <v>0</v>
      </c>
      <c r="M92" s="259">
        <v>0</v>
      </c>
      <c r="N92" s="259">
        <v>0</v>
      </c>
      <c r="O92" s="259">
        <v>0</v>
      </c>
      <c r="P92" s="259">
        <v>0</v>
      </c>
      <c r="Q92" s="259">
        <v>0</v>
      </c>
      <c r="R92" s="259">
        <v>0</v>
      </c>
      <c r="S92" s="259">
        <v>0</v>
      </c>
      <c r="T92" s="259">
        <v>0</v>
      </c>
      <c r="U92" s="259">
        <f t="shared" si="2"/>
        <v>8000</v>
      </c>
    </row>
    <row r="93" spans="1:21">
      <c r="A93" s="253">
        <v>91</v>
      </c>
      <c r="B93" s="254">
        <v>45712</v>
      </c>
      <c r="C93" s="255" t="s">
        <v>2726</v>
      </c>
      <c r="D93" s="256" t="s">
        <v>2731</v>
      </c>
      <c r="E93" s="257">
        <v>1422036</v>
      </c>
      <c r="F93" s="255" t="s">
        <v>313</v>
      </c>
      <c r="G93" s="258">
        <v>2500</v>
      </c>
      <c r="H93" s="259"/>
      <c r="I93" s="259">
        <v>0</v>
      </c>
      <c r="J93" s="259">
        <v>0</v>
      </c>
      <c r="K93" s="259">
        <v>0</v>
      </c>
      <c r="L93" s="259">
        <v>0</v>
      </c>
      <c r="M93" s="259">
        <v>0</v>
      </c>
      <c r="N93" s="259">
        <v>0</v>
      </c>
      <c r="O93" s="259">
        <v>0</v>
      </c>
      <c r="P93" s="259">
        <v>0</v>
      </c>
      <c r="Q93" s="259">
        <v>0</v>
      </c>
      <c r="R93" s="259">
        <v>0</v>
      </c>
      <c r="S93" s="259">
        <v>0</v>
      </c>
      <c r="T93" s="259">
        <v>0</v>
      </c>
      <c r="U93" s="259">
        <f t="shared" si="2"/>
        <v>2500</v>
      </c>
    </row>
    <row r="94" spans="1:21">
      <c r="A94" s="253">
        <v>92</v>
      </c>
      <c r="B94" s="254">
        <v>45712</v>
      </c>
      <c r="C94" s="255" t="s">
        <v>2726</v>
      </c>
      <c r="D94" s="256" t="s">
        <v>2732</v>
      </c>
      <c r="E94" s="257">
        <v>1422036</v>
      </c>
      <c r="F94" s="255" t="s">
        <v>313</v>
      </c>
      <c r="G94" s="258">
        <v>2500</v>
      </c>
      <c r="H94" s="259"/>
      <c r="I94" s="259">
        <v>0</v>
      </c>
      <c r="J94" s="259">
        <v>0</v>
      </c>
      <c r="K94" s="259">
        <v>0</v>
      </c>
      <c r="L94" s="259">
        <v>0</v>
      </c>
      <c r="M94" s="259">
        <v>0</v>
      </c>
      <c r="N94" s="259">
        <v>0</v>
      </c>
      <c r="O94" s="259">
        <v>0</v>
      </c>
      <c r="P94" s="259">
        <v>0</v>
      </c>
      <c r="Q94" s="259">
        <v>0</v>
      </c>
      <c r="R94" s="259">
        <v>0</v>
      </c>
      <c r="S94" s="259">
        <v>0</v>
      </c>
      <c r="T94" s="259">
        <v>0</v>
      </c>
      <c r="U94" s="259">
        <f t="shared" si="2"/>
        <v>2500</v>
      </c>
    </row>
    <row r="95" spans="1:21">
      <c r="A95" s="253">
        <v>93</v>
      </c>
      <c r="B95" s="254">
        <v>45712</v>
      </c>
      <c r="C95" s="255" t="s">
        <v>2726</v>
      </c>
      <c r="D95" s="256" t="s">
        <v>2733</v>
      </c>
      <c r="E95" s="257">
        <v>1422040</v>
      </c>
      <c r="F95" s="255" t="s">
        <v>317</v>
      </c>
      <c r="G95" s="258">
        <v>1000</v>
      </c>
      <c r="H95" s="259"/>
      <c r="I95" s="259">
        <v>0</v>
      </c>
      <c r="J95" s="259">
        <v>0</v>
      </c>
      <c r="K95" s="259">
        <v>0</v>
      </c>
      <c r="L95" s="259">
        <v>0</v>
      </c>
      <c r="M95" s="259">
        <v>0</v>
      </c>
      <c r="N95" s="259">
        <v>0</v>
      </c>
      <c r="O95" s="259">
        <v>0</v>
      </c>
      <c r="P95" s="259">
        <v>0</v>
      </c>
      <c r="Q95" s="259">
        <v>0</v>
      </c>
      <c r="R95" s="259">
        <v>0</v>
      </c>
      <c r="S95" s="259">
        <v>0</v>
      </c>
      <c r="T95" s="259">
        <v>0</v>
      </c>
      <c r="U95" s="259">
        <f t="shared" si="2"/>
        <v>1000</v>
      </c>
    </row>
    <row r="96" spans="1:21">
      <c r="A96" s="253">
        <v>94</v>
      </c>
      <c r="B96" s="254">
        <v>45712</v>
      </c>
      <c r="C96" s="255" t="s">
        <v>2726</v>
      </c>
      <c r="D96" s="256" t="s">
        <v>2730</v>
      </c>
      <c r="E96" s="257">
        <v>1422044</v>
      </c>
      <c r="F96" s="255" t="s">
        <v>323</v>
      </c>
      <c r="G96" s="258">
        <v>3000</v>
      </c>
      <c r="H96" s="259"/>
      <c r="I96" s="259">
        <v>0</v>
      </c>
      <c r="J96" s="259">
        <v>0</v>
      </c>
      <c r="K96" s="259">
        <v>0</v>
      </c>
      <c r="L96" s="259">
        <v>0</v>
      </c>
      <c r="M96" s="259">
        <v>0</v>
      </c>
      <c r="N96" s="259">
        <v>0</v>
      </c>
      <c r="O96" s="259">
        <v>0</v>
      </c>
      <c r="P96" s="259">
        <v>0</v>
      </c>
      <c r="Q96" s="259">
        <v>0</v>
      </c>
      <c r="R96" s="259">
        <v>0</v>
      </c>
      <c r="S96" s="259">
        <v>0</v>
      </c>
      <c r="T96" s="259">
        <v>0</v>
      </c>
      <c r="U96" s="259">
        <f t="shared" si="2"/>
        <v>3000</v>
      </c>
    </row>
    <row r="97" spans="1:21">
      <c r="A97" s="253">
        <v>95</v>
      </c>
      <c r="B97" s="254">
        <v>45712</v>
      </c>
      <c r="C97" s="255" t="s">
        <v>2726</v>
      </c>
      <c r="D97" s="256" t="s">
        <v>2734</v>
      </c>
      <c r="E97" s="257">
        <v>1422044</v>
      </c>
      <c r="F97" s="255" t="s">
        <v>323</v>
      </c>
      <c r="G97" s="258">
        <v>5000</v>
      </c>
      <c r="H97" s="259"/>
      <c r="I97" s="259">
        <v>0</v>
      </c>
      <c r="J97" s="259">
        <v>0</v>
      </c>
      <c r="K97" s="259">
        <v>0</v>
      </c>
      <c r="L97" s="259">
        <v>0</v>
      </c>
      <c r="M97" s="259">
        <v>0</v>
      </c>
      <c r="N97" s="259">
        <v>0</v>
      </c>
      <c r="O97" s="259">
        <v>0</v>
      </c>
      <c r="P97" s="259">
        <v>0</v>
      </c>
      <c r="Q97" s="259">
        <v>0</v>
      </c>
      <c r="R97" s="259">
        <v>0</v>
      </c>
      <c r="S97" s="259">
        <v>0</v>
      </c>
      <c r="T97" s="259">
        <v>0</v>
      </c>
      <c r="U97" s="259">
        <f t="shared" si="2"/>
        <v>5000</v>
      </c>
    </row>
    <row r="98" spans="1:21">
      <c r="A98" s="253">
        <v>96</v>
      </c>
      <c r="B98" s="254">
        <v>45712</v>
      </c>
      <c r="C98" s="255" t="s">
        <v>2726</v>
      </c>
      <c r="D98" s="256" t="s">
        <v>2735</v>
      </c>
      <c r="E98" s="257">
        <v>1422044</v>
      </c>
      <c r="F98" s="255" t="s">
        <v>323</v>
      </c>
      <c r="G98" s="258">
        <v>1200</v>
      </c>
      <c r="H98" s="259"/>
      <c r="I98" s="259">
        <v>0</v>
      </c>
      <c r="J98" s="259">
        <v>0</v>
      </c>
      <c r="K98" s="259">
        <v>0</v>
      </c>
      <c r="L98" s="259">
        <v>0</v>
      </c>
      <c r="M98" s="259">
        <v>0</v>
      </c>
      <c r="N98" s="259">
        <v>0</v>
      </c>
      <c r="O98" s="259">
        <v>0</v>
      </c>
      <c r="P98" s="259">
        <v>0</v>
      </c>
      <c r="Q98" s="259">
        <v>0</v>
      </c>
      <c r="R98" s="259">
        <v>0</v>
      </c>
      <c r="S98" s="259">
        <v>0</v>
      </c>
      <c r="T98" s="259">
        <v>0</v>
      </c>
      <c r="U98" s="259">
        <f t="shared" si="2"/>
        <v>1200</v>
      </c>
    </row>
    <row r="99" spans="1:21">
      <c r="A99" s="253">
        <v>97</v>
      </c>
      <c r="B99" s="254">
        <v>45712</v>
      </c>
      <c r="C99" s="255" t="s">
        <v>2726</v>
      </c>
      <c r="D99" s="256" t="s">
        <v>2736</v>
      </c>
      <c r="E99" s="257">
        <v>1422044</v>
      </c>
      <c r="F99" s="255" t="s">
        <v>323</v>
      </c>
      <c r="G99" s="258">
        <v>1800</v>
      </c>
      <c r="H99" s="259"/>
      <c r="I99" s="259">
        <v>0</v>
      </c>
      <c r="J99" s="259">
        <v>0</v>
      </c>
      <c r="K99" s="259">
        <v>0</v>
      </c>
      <c r="L99" s="259">
        <v>0</v>
      </c>
      <c r="M99" s="259">
        <v>0</v>
      </c>
      <c r="N99" s="259">
        <v>0</v>
      </c>
      <c r="O99" s="259">
        <v>0</v>
      </c>
      <c r="P99" s="259">
        <v>0</v>
      </c>
      <c r="Q99" s="259">
        <v>0</v>
      </c>
      <c r="R99" s="259">
        <v>0</v>
      </c>
      <c r="S99" s="259">
        <v>0</v>
      </c>
      <c r="T99" s="259">
        <v>0</v>
      </c>
      <c r="U99" s="259">
        <f t="shared" si="2"/>
        <v>1800</v>
      </c>
    </row>
    <row r="100" spans="1:21">
      <c r="A100" s="253">
        <v>98</v>
      </c>
      <c r="B100" s="254">
        <v>45712</v>
      </c>
      <c r="C100" s="255" t="s">
        <v>2726</v>
      </c>
      <c r="D100" s="256" t="s">
        <v>2737</v>
      </c>
      <c r="E100" s="257">
        <v>1422044</v>
      </c>
      <c r="F100" s="255" t="s">
        <v>323</v>
      </c>
      <c r="G100" s="258">
        <v>1800</v>
      </c>
      <c r="H100" s="259"/>
      <c r="I100" s="259">
        <v>0</v>
      </c>
      <c r="J100" s="259">
        <v>0</v>
      </c>
      <c r="K100" s="259">
        <v>0</v>
      </c>
      <c r="L100" s="259">
        <v>0</v>
      </c>
      <c r="M100" s="259">
        <v>0</v>
      </c>
      <c r="N100" s="259">
        <v>0</v>
      </c>
      <c r="O100" s="259">
        <v>0</v>
      </c>
      <c r="P100" s="259">
        <v>0</v>
      </c>
      <c r="Q100" s="259">
        <v>0</v>
      </c>
      <c r="R100" s="259">
        <v>0</v>
      </c>
      <c r="S100" s="259">
        <v>0</v>
      </c>
      <c r="T100" s="259">
        <v>0</v>
      </c>
      <c r="U100" s="259">
        <f t="shared" si="2"/>
        <v>1800</v>
      </c>
    </row>
    <row r="101" spans="1:21">
      <c r="A101" s="253">
        <v>99</v>
      </c>
      <c r="B101" s="254">
        <v>45712</v>
      </c>
      <c r="C101" s="255" t="s">
        <v>2726</v>
      </c>
      <c r="D101" s="256" t="s">
        <v>2738</v>
      </c>
      <c r="E101" s="257">
        <v>1422044</v>
      </c>
      <c r="F101" s="255" t="s">
        <v>323</v>
      </c>
      <c r="G101" s="258">
        <v>1800</v>
      </c>
      <c r="H101" s="259"/>
      <c r="I101" s="259">
        <v>0</v>
      </c>
      <c r="J101" s="259">
        <v>0</v>
      </c>
      <c r="K101" s="259">
        <v>0</v>
      </c>
      <c r="L101" s="259">
        <v>0</v>
      </c>
      <c r="M101" s="259">
        <v>0</v>
      </c>
      <c r="N101" s="259">
        <v>0</v>
      </c>
      <c r="O101" s="259">
        <v>0</v>
      </c>
      <c r="P101" s="259">
        <v>0</v>
      </c>
      <c r="Q101" s="259">
        <v>0</v>
      </c>
      <c r="R101" s="259">
        <v>0</v>
      </c>
      <c r="S101" s="259">
        <v>0</v>
      </c>
      <c r="T101" s="259">
        <v>0</v>
      </c>
      <c r="U101" s="259">
        <f t="shared" si="2"/>
        <v>1800</v>
      </c>
    </row>
    <row r="102" spans="1:21">
      <c r="A102" s="253">
        <v>100</v>
      </c>
      <c r="B102" s="254">
        <v>45712</v>
      </c>
      <c r="C102" s="255" t="s">
        <v>2726</v>
      </c>
      <c r="D102" s="256" t="s">
        <v>2739</v>
      </c>
      <c r="E102" s="257">
        <v>1422044</v>
      </c>
      <c r="F102" s="255" t="s">
        <v>323</v>
      </c>
      <c r="G102" s="258">
        <v>1800</v>
      </c>
      <c r="H102" s="259"/>
      <c r="I102" s="259">
        <v>0</v>
      </c>
      <c r="J102" s="259">
        <v>0</v>
      </c>
      <c r="K102" s="259">
        <v>0</v>
      </c>
      <c r="L102" s="259">
        <v>0</v>
      </c>
      <c r="M102" s="259">
        <v>0</v>
      </c>
      <c r="N102" s="259">
        <v>0</v>
      </c>
      <c r="O102" s="259">
        <v>0</v>
      </c>
      <c r="P102" s="259">
        <v>0</v>
      </c>
      <c r="Q102" s="259">
        <v>0</v>
      </c>
      <c r="R102" s="259">
        <v>0</v>
      </c>
      <c r="S102" s="259">
        <v>0</v>
      </c>
      <c r="T102" s="259">
        <v>0</v>
      </c>
      <c r="U102" s="259">
        <f t="shared" si="2"/>
        <v>1800</v>
      </c>
    </row>
    <row r="103" spans="1:21">
      <c r="A103" s="253">
        <v>101</v>
      </c>
      <c r="B103" s="254">
        <v>45712</v>
      </c>
      <c r="C103" s="255" t="s">
        <v>2726</v>
      </c>
      <c r="D103" s="256" t="s">
        <v>2740</v>
      </c>
      <c r="E103" s="257">
        <v>1422044</v>
      </c>
      <c r="F103" s="255" t="s">
        <v>323</v>
      </c>
      <c r="G103" s="258">
        <v>1800</v>
      </c>
      <c r="H103" s="259"/>
      <c r="I103" s="259">
        <v>0</v>
      </c>
      <c r="J103" s="259">
        <v>0</v>
      </c>
      <c r="K103" s="259">
        <v>0</v>
      </c>
      <c r="L103" s="259">
        <v>0</v>
      </c>
      <c r="M103" s="259">
        <v>0</v>
      </c>
      <c r="N103" s="259">
        <v>0</v>
      </c>
      <c r="O103" s="259">
        <v>0</v>
      </c>
      <c r="P103" s="259">
        <v>0</v>
      </c>
      <c r="Q103" s="259">
        <v>0</v>
      </c>
      <c r="R103" s="259">
        <v>0</v>
      </c>
      <c r="S103" s="259">
        <v>0</v>
      </c>
      <c r="T103" s="259">
        <v>0</v>
      </c>
      <c r="U103" s="259">
        <f t="shared" si="2"/>
        <v>1800</v>
      </c>
    </row>
    <row r="104" spans="1:21">
      <c r="A104" s="253">
        <v>102</v>
      </c>
      <c r="B104" s="254">
        <v>45712</v>
      </c>
      <c r="C104" s="255" t="s">
        <v>2726</v>
      </c>
      <c r="D104" s="256" t="s">
        <v>2741</v>
      </c>
      <c r="E104" s="257">
        <v>1422044</v>
      </c>
      <c r="F104" s="255" t="s">
        <v>323</v>
      </c>
      <c r="G104" s="258">
        <v>1800</v>
      </c>
      <c r="H104" s="259"/>
      <c r="I104" s="259">
        <v>0</v>
      </c>
      <c r="J104" s="259">
        <v>0</v>
      </c>
      <c r="K104" s="259">
        <v>0</v>
      </c>
      <c r="L104" s="259">
        <v>0</v>
      </c>
      <c r="M104" s="259">
        <v>0</v>
      </c>
      <c r="N104" s="259">
        <v>0</v>
      </c>
      <c r="O104" s="259">
        <v>0</v>
      </c>
      <c r="P104" s="259">
        <v>0</v>
      </c>
      <c r="Q104" s="259">
        <v>0</v>
      </c>
      <c r="R104" s="259">
        <v>0</v>
      </c>
      <c r="S104" s="259">
        <v>0</v>
      </c>
      <c r="T104" s="259">
        <v>0</v>
      </c>
      <c r="U104" s="259">
        <f t="shared" si="2"/>
        <v>1800</v>
      </c>
    </row>
    <row r="105" spans="1:21">
      <c r="A105" s="253">
        <v>103</v>
      </c>
      <c r="B105" s="254">
        <v>45712</v>
      </c>
      <c r="C105" s="255" t="s">
        <v>2742</v>
      </c>
      <c r="D105" s="256" t="s">
        <v>2743</v>
      </c>
      <c r="E105" s="257">
        <v>1430007</v>
      </c>
      <c r="F105" s="255" t="s">
        <v>924</v>
      </c>
      <c r="G105" s="258">
        <v>4000</v>
      </c>
      <c r="H105" s="259"/>
      <c r="I105" s="259">
        <v>0</v>
      </c>
      <c r="J105" s="259">
        <v>0</v>
      </c>
      <c r="K105" s="259">
        <v>0</v>
      </c>
      <c r="L105" s="259">
        <v>0</v>
      </c>
      <c r="M105" s="259">
        <v>0</v>
      </c>
      <c r="N105" s="259">
        <v>0</v>
      </c>
      <c r="O105" s="259">
        <v>0</v>
      </c>
      <c r="P105" s="259">
        <v>0</v>
      </c>
      <c r="Q105" s="259">
        <v>0</v>
      </c>
      <c r="R105" s="259">
        <v>0</v>
      </c>
      <c r="S105" s="259">
        <v>0</v>
      </c>
      <c r="T105" s="259">
        <v>0</v>
      </c>
      <c r="U105" s="259">
        <f t="shared" si="2"/>
        <v>4000</v>
      </c>
    </row>
    <row r="106" spans="1:21">
      <c r="A106" s="253">
        <v>104</v>
      </c>
      <c r="B106" s="254">
        <v>45712</v>
      </c>
      <c r="C106" s="255" t="s">
        <v>2744</v>
      </c>
      <c r="D106" s="256" t="s">
        <v>2745</v>
      </c>
      <c r="E106" s="257">
        <v>1430007</v>
      </c>
      <c r="F106" s="255" t="s">
        <v>924</v>
      </c>
      <c r="G106" s="258">
        <v>2200</v>
      </c>
      <c r="H106" s="259"/>
      <c r="I106" s="259">
        <v>0</v>
      </c>
      <c r="J106" s="259">
        <v>0</v>
      </c>
      <c r="K106" s="259">
        <v>0</v>
      </c>
      <c r="L106" s="259">
        <v>0</v>
      </c>
      <c r="M106" s="259">
        <v>0</v>
      </c>
      <c r="N106" s="259">
        <v>0</v>
      </c>
      <c r="O106" s="259">
        <v>0</v>
      </c>
      <c r="P106" s="259">
        <v>0</v>
      </c>
      <c r="Q106" s="259">
        <v>0</v>
      </c>
      <c r="R106" s="259">
        <v>0</v>
      </c>
      <c r="S106" s="259">
        <v>0</v>
      </c>
      <c r="T106" s="259">
        <v>0</v>
      </c>
      <c r="U106" s="259">
        <f t="shared" si="2"/>
        <v>2200</v>
      </c>
    </row>
    <row r="107" spans="1:21">
      <c r="A107" s="253">
        <v>105</v>
      </c>
      <c r="B107" s="254">
        <v>45713</v>
      </c>
      <c r="C107" s="255" t="s">
        <v>2746</v>
      </c>
      <c r="D107" s="256" t="s">
        <v>2747</v>
      </c>
      <c r="E107" s="257">
        <v>1412022</v>
      </c>
      <c r="F107" s="255" t="s">
        <v>259</v>
      </c>
      <c r="G107" s="258">
        <v>2836</v>
      </c>
      <c r="H107" s="259"/>
      <c r="I107" s="259">
        <v>0</v>
      </c>
      <c r="J107" s="259">
        <v>0</v>
      </c>
      <c r="K107" s="259">
        <v>0</v>
      </c>
      <c r="L107" s="259">
        <v>0</v>
      </c>
      <c r="M107" s="259">
        <v>0</v>
      </c>
      <c r="N107" s="259">
        <v>0</v>
      </c>
      <c r="O107" s="259">
        <v>0</v>
      </c>
      <c r="P107" s="259">
        <v>0</v>
      </c>
      <c r="Q107" s="259">
        <v>0</v>
      </c>
      <c r="R107" s="259">
        <v>0</v>
      </c>
      <c r="S107" s="259">
        <v>0</v>
      </c>
      <c r="T107" s="259">
        <f>G107</f>
        <v>2836</v>
      </c>
      <c r="U107" s="259">
        <v>0</v>
      </c>
    </row>
    <row r="108" spans="1:21">
      <c r="A108" s="253">
        <v>106</v>
      </c>
      <c r="B108" s="254">
        <v>45714</v>
      </c>
      <c r="C108" s="255" t="s">
        <v>2699</v>
      </c>
      <c r="D108" s="256" t="s">
        <v>2748</v>
      </c>
      <c r="E108" s="257">
        <v>1412022</v>
      </c>
      <c r="F108" s="255" t="s">
        <v>259</v>
      </c>
      <c r="G108" s="258">
        <v>1000</v>
      </c>
      <c r="H108" s="259"/>
      <c r="I108" s="259">
        <v>0</v>
      </c>
      <c r="J108" s="259">
        <v>0</v>
      </c>
      <c r="K108" s="259">
        <v>0</v>
      </c>
      <c r="L108" s="259">
        <v>0</v>
      </c>
      <c r="M108" s="259">
        <v>0</v>
      </c>
      <c r="N108" s="259">
        <v>0</v>
      </c>
      <c r="O108" s="259">
        <v>0</v>
      </c>
      <c r="P108" s="259">
        <v>0</v>
      </c>
      <c r="Q108" s="259">
        <v>0</v>
      </c>
      <c r="R108" s="259">
        <v>0</v>
      </c>
      <c r="S108" s="259">
        <v>0</v>
      </c>
      <c r="T108" s="259">
        <f>G108</f>
        <v>1000</v>
      </c>
      <c r="U108" s="259">
        <v>0</v>
      </c>
    </row>
    <row r="109" spans="1:21">
      <c r="A109" s="253">
        <v>107</v>
      </c>
      <c r="B109" s="254">
        <v>45714</v>
      </c>
      <c r="C109" s="255" t="s">
        <v>2749</v>
      </c>
      <c r="D109" s="256" t="s">
        <v>2750</v>
      </c>
      <c r="E109" s="257">
        <v>1422033</v>
      </c>
      <c r="F109" s="255" t="s">
        <v>311</v>
      </c>
      <c r="G109" s="258">
        <v>5000</v>
      </c>
      <c r="H109" s="259"/>
      <c r="I109" s="259">
        <v>0</v>
      </c>
      <c r="J109" s="259">
        <v>0</v>
      </c>
      <c r="K109" s="259">
        <v>0</v>
      </c>
      <c r="L109" s="259">
        <v>0</v>
      </c>
      <c r="M109" s="259">
        <v>0</v>
      </c>
      <c r="N109" s="259">
        <v>0</v>
      </c>
      <c r="O109" s="259">
        <v>0</v>
      </c>
      <c r="P109" s="259">
        <v>0</v>
      </c>
      <c r="Q109" s="259">
        <v>0</v>
      </c>
      <c r="R109" s="259">
        <v>0</v>
      </c>
      <c r="S109" s="259">
        <v>0</v>
      </c>
      <c r="T109" s="259">
        <v>0</v>
      </c>
      <c r="U109" s="259">
        <f t="shared" ref="U109:U126" si="3">G109</f>
        <v>5000</v>
      </c>
    </row>
    <row r="110" spans="1:21">
      <c r="A110" s="253">
        <v>108</v>
      </c>
      <c r="B110" s="254">
        <v>45714</v>
      </c>
      <c r="C110" s="255" t="s">
        <v>2644</v>
      </c>
      <c r="D110" s="256" t="s">
        <v>2751</v>
      </c>
      <c r="E110" s="257">
        <v>1423078</v>
      </c>
      <c r="F110" s="255" t="s">
        <v>915</v>
      </c>
      <c r="G110" s="258">
        <v>2500</v>
      </c>
      <c r="H110" s="259"/>
      <c r="I110" s="259">
        <v>0</v>
      </c>
      <c r="J110" s="259">
        <v>0</v>
      </c>
      <c r="K110" s="259">
        <v>0</v>
      </c>
      <c r="L110" s="259">
        <v>0</v>
      </c>
      <c r="M110" s="259">
        <v>0</v>
      </c>
      <c r="N110" s="259">
        <v>0</v>
      </c>
      <c r="O110" s="259">
        <v>0</v>
      </c>
      <c r="P110" s="259">
        <v>0</v>
      </c>
      <c r="Q110" s="259">
        <v>0</v>
      </c>
      <c r="R110" s="259">
        <v>0</v>
      </c>
      <c r="S110" s="259">
        <v>0</v>
      </c>
      <c r="T110" s="259">
        <v>0</v>
      </c>
      <c r="U110" s="259">
        <f t="shared" si="3"/>
        <v>2500</v>
      </c>
    </row>
    <row r="111" spans="1:21">
      <c r="A111" s="253">
        <v>109</v>
      </c>
      <c r="B111" s="254">
        <v>45716</v>
      </c>
      <c r="C111" s="255" t="s">
        <v>2690</v>
      </c>
      <c r="D111" s="256" t="s">
        <v>2752</v>
      </c>
      <c r="E111" s="257">
        <v>1412004</v>
      </c>
      <c r="F111" s="255" t="s">
        <v>264</v>
      </c>
      <c r="G111" s="258">
        <v>40508</v>
      </c>
      <c r="H111" s="259"/>
      <c r="I111" s="259">
        <v>0</v>
      </c>
      <c r="J111" s="259">
        <v>0</v>
      </c>
      <c r="K111" s="259">
        <v>0</v>
      </c>
      <c r="L111" s="259">
        <v>0</v>
      </c>
      <c r="M111" s="259">
        <v>0</v>
      </c>
      <c r="N111" s="259">
        <v>0</v>
      </c>
      <c r="O111" s="259">
        <v>0</v>
      </c>
      <c r="P111" s="259">
        <v>0</v>
      </c>
      <c r="Q111" s="259">
        <v>0</v>
      </c>
      <c r="R111" s="259">
        <v>0</v>
      </c>
      <c r="S111" s="259">
        <v>0</v>
      </c>
      <c r="T111" s="259">
        <v>0</v>
      </c>
      <c r="U111" s="259">
        <f t="shared" si="3"/>
        <v>40508</v>
      </c>
    </row>
    <row r="112" spans="1:21">
      <c r="A112" s="253">
        <v>110</v>
      </c>
      <c r="B112" s="254">
        <v>45716</v>
      </c>
      <c r="C112" s="255" t="s">
        <v>2726</v>
      </c>
      <c r="D112" s="256" t="s">
        <v>2753</v>
      </c>
      <c r="E112" s="257">
        <v>1412022</v>
      </c>
      <c r="F112" s="255" t="s">
        <v>259</v>
      </c>
      <c r="G112" s="258">
        <v>2142.57</v>
      </c>
      <c r="H112" s="259"/>
      <c r="I112" s="259">
        <v>0</v>
      </c>
      <c r="J112" s="259">
        <v>0</v>
      </c>
      <c r="K112" s="259">
        <v>0</v>
      </c>
      <c r="L112" s="259">
        <v>0</v>
      </c>
      <c r="M112" s="259">
        <v>0</v>
      </c>
      <c r="N112" s="259">
        <v>0</v>
      </c>
      <c r="O112" s="259">
        <v>0</v>
      </c>
      <c r="P112" s="259">
        <v>0</v>
      </c>
      <c r="Q112" s="259">
        <v>0</v>
      </c>
      <c r="R112" s="259">
        <v>0</v>
      </c>
      <c r="S112" s="259">
        <v>0</v>
      </c>
      <c r="T112" s="259">
        <v>0</v>
      </c>
      <c r="U112" s="259">
        <f t="shared" si="3"/>
        <v>2142.57</v>
      </c>
    </row>
    <row r="113" spans="1:21">
      <c r="A113" s="253">
        <v>111</v>
      </c>
      <c r="B113" s="254">
        <v>45716</v>
      </c>
      <c r="C113" s="255" t="s">
        <v>2726</v>
      </c>
      <c r="D113" s="256" t="s">
        <v>2754</v>
      </c>
      <c r="E113" s="257">
        <v>1412022</v>
      </c>
      <c r="F113" s="255" t="s">
        <v>259</v>
      </c>
      <c r="G113" s="258">
        <v>3165</v>
      </c>
      <c r="H113" s="259"/>
      <c r="I113" s="259">
        <v>0</v>
      </c>
      <c r="J113" s="259">
        <v>0</v>
      </c>
      <c r="K113" s="259">
        <v>0</v>
      </c>
      <c r="L113" s="259">
        <v>0</v>
      </c>
      <c r="M113" s="259">
        <v>0</v>
      </c>
      <c r="N113" s="259">
        <v>0</v>
      </c>
      <c r="O113" s="259">
        <v>0</v>
      </c>
      <c r="P113" s="259">
        <v>0</v>
      </c>
      <c r="Q113" s="259">
        <v>0</v>
      </c>
      <c r="R113" s="259">
        <v>0</v>
      </c>
      <c r="S113" s="259">
        <v>0</v>
      </c>
      <c r="T113" s="259">
        <v>0</v>
      </c>
      <c r="U113" s="259">
        <f t="shared" si="3"/>
        <v>3165</v>
      </c>
    </row>
    <row r="114" spans="1:21">
      <c r="A114" s="253">
        <v>112</v>
      </c>
      <c r="B114" s="254">
        <v>45716</v>
      </c>
      <c r="C114" s="255" t="s">
        <v>2690</v>
      </c>
      <c r="D114" s="256" t="s">
        <v>2755</v>
      </c>
      <c r="E114" s="257">
        <v>1422017</v>
      </c>
      <c r="F114" s="255" t="s">
        <v>291</v>
      </c>
      <c r="G114" s="258">
        <v>10558</v>
      </c>
      <c r="H114" s="259"/>
      <c r="I114" s="259">
        <v>0</v>
      </c>
      <c r="J114" s="259">
        <v>0</v>
      </c>
      <c r="K114" s="259">
        <v>0</v>
      </c>
      <c r="L114" s="259">
        <v>0</v>
      </c>
      <c r="M114" s="259">
        <v>0</v>
      </c>
      <c r="N114" s="259">
        <v>0</v>
      </c>
      <c r="O114" s="259">
        <v>0</v>
      </c>
      <c r="P114" s="259">
        <v>0</v>
      </c>
      <c r="Q114" s="259">
        <v>0</v>
      </c>
      <c r="R114" s="259">
        <v>0</v>
      </c>
      <c r="S114" s="259">
        <v>0</v>
      </c>
      <c r="T114" s="259">
        <v>0</v>
      </c>
      <c r="U114" s="259">
        <f t="shared" si="3"/>
        <v>10558</v>
      </c>
    </row>
    <row r="115" spans="1:21">
      <c r="A115" s="253">
        <v>113</v>
      </c>
      <c r="B115" s="254">
        <v>45716</v>
      </c>
      <c r="C115" s="255" t="s">
        <v>2690</v>
      </c>
      <c r="D115" s="256" t="s">
        <v>2755</v>
      </c>
      <c r="E115" s="257">
        <v>1422029</v>
      </c>
      <c r="F115" s="255" t="s">
        <v>908</v>
      </c>
      <c r="G115" s="258">
        <v>5000</v>
      </c>
      <c r="H115" s="259"/>
      <c r="I115" s="259">
        <v>0</v>
      </c>
      <c r="J115" s="259">
        <v>0</v>
      </c>
      <c r="K115" s="259">
        <v>0</v>
      </c>
      <c r="L115" s="259">
        <v>0</v>
      </c>
      <c r="M115" s="259">
        <v>0</v>
      </c>
      <c r="N115" s="259">
        <v>0</v>
      </c>
      <c r="O115" s="259">
        <v>0</v>
      </c>
      <c r="P115" s="259">
        <v>0</v>
      </c>
      <c r="Q115" s="259">
        <v>0</v>
      </c>
      <c r="R115" s="259">
        <v>0</v>
      </c>
      <c r="S115" s="259">
        <v>0</v>
      </c>
      <c r="T115" s="259">
        <v>0</v>
      </c>
      <c r="U115" s="259">
        <f t="shared" si="3"/>
        <v>5000</v>
      </c>
    </row>
    <row r="116" spans="1:21">
      <c r="A116" s="253">
        <v>114</v>
      </c>
      <c r="B116" s="254">
        <v>45716</v>
      </c>
      <c r="C116" s="255" t="s">
        <v>2690</v>
      </c>
      <c r="D116" s="256" t="s">
        <v>2755</v>
      </c>
      <c r="E116" s="257">
        <v>1422033</v>
      </c>
      <c r="F116" s="255" t="s">
        <v>311</v>
      </c>
      <c r="G116" s="258">
        <v>5000</v>
      </c>
      <c r="H116" s="259"/>
      <c r="I116" s="259">
        <v>0</v>
      </c>
      <c r="J116" s="259">
        <v>0</v>
      </c>
      <c r="K116" s="259">
        <v>0</v>
      </c>
      <c r="L116" s="259">
        <v>0</v>
      </c>
      <c r="M116" s="259">
        <v>0</v>
      </c>
      <c r="N116" s="259">
        <v>0</v>
      </c>
      <c r="O116" s="259">
        <v>0</v>
      </c>
      <c r="P116" s="259">
        <v>0</v>
      </c>
      <c r="Q116" s="259">
        <v>0</v>
      </c>
      <c r="R116" s="259">
        <v>0</v>
      </c>
      <c r="S116" s="259">
        <v>0</v>
      </c>
      <c r="T116" s="259">
        <v>0</v>
      </c>
      <c r="U116" s="259">
        <f t="shared" si="3"/>
        <v>5000</v>
      </c>
    </row>
    <row r="117" spans="1:21">
      <c r="A117" s="253">
        <v>115</v>
      </c>
      <c r="B117" s="254">
        <v>45716</v>
      </c>
      <c r="C117" s="255" t="s">
        <v>2726</v>
      </c>
      <c r="D117" s="256" t="s">
        <v>2756</v>
      </c>
      <c r="E117" s="257">
        <v>1422036</v>
      </c>
      <c r="F117" s="255" t="s">
        <v>313</v>
      </c>
      <c r="G117" s="258">
        <v>2200</v>
      </c>
      <c r="H117" s="259"/>
      <c r="I117" s="259">
        <v>0</v>
      </c>
      <c r="J117" s="259">
        <v>0</v>
      </c>
      <c r="K117" s="259">
        <v>0</v>
      </c>
      <c r="L117" s="259">
        <v>0</v>
      </c>
      <c r="M117" s="259">
        <v>0</v>
      </c>
      <c r="N117" s="259">
        <v>0</v>
      </c>
      <c r="O117" s="259">
        <v>0</v>
      </c>
      <c r="P117" s="259">
        <v>0</v>
      </c>
      <c r="Q117" s="259">
        <v>0</v>
      </c>
      <c r="R117" s="259">
        <v>0</v>
      </c>
      <c r="S117" s="259">
        <v>0</v>
      </c>
      <c r="T117" s="259">
        <v>0</v>
      </c>
      <c r="U117" s="259">
        <f t="shared" si="3"/>
        <v>2200</v>
      </c>
    </row>
    <row r="118" spans="1:21">
      <c r="A118" s="253">
        <v>116</v>
      </c>
      <c r="B118" s="254">
        <v>45716</v>
      </c>
      <c r="C118" s="255" t="s">
        <v>2726</v>
      </c>
      <c r="D118" s="256" t="s">
        <v>2757</v>
      </c>
      <c r="E118" s="257">
        <v>1422036</v>
      </c>
      <c r="F118" s="255" t="s">
        <v>313</v>
      </c>
      <c r="G118" s="258">
        <v>2500</v>
      </c>
      <c r="H118" s="259"/>
      <c r="I118" s="259">
        <v>0</v>
      </c>
      <c r="J118" s="259">
        <v>0</v>
      </c>
      <c r="K118" s="259">
        <v>0</v>
      </c>
      <c r="L118" s="259">
        <v>0</v>
      </c>
      <c r="M118" s="259">
        <v>0</v>
      </c>
      <c r="N118" s="259">
        <v>0</v>
      </c>
      <c r="O118" s="259">
        <v>0</v>
      </c>
      <c r="P118" s="259">
        <v>0</v>
      </c>
      <c r="Q118" s="259">
        <v>0</v>
      </c>
      <c r="R118" s="259">
        <v>0</v>
      </c>
      <c r="S118" s="259">
        <v>0</v>
      </c>
      <c r="T118" s="259">
        <v>0</v>
      </c>
      <c r="U118" s="259">
        <f t="shared" si="3"/>
        <v>2500</v>
      </c>
    </row>
    <row r="119" spans="1:21">
      <c r="A119" s="253">
        <v>117</v>
      </c>
      <c r="B119" s="254">
        <v>45716</v>
      </c>
      <c r="C119" s="255" t="s">
        <v>2726</v>
      </c>
      <c r="D119" s="256" t="s">
        <v>2758</v>
      </c>
      <c r="E119" s="257">
        <v>1422044</v>
      </c>
      <c r="F119" s="255" t="s">
        <v>323</v>
      </c>
      <c r="G119" s="258">
        <v>5000</v>
      </c>
      <c r="H119" s="259"/>
      <c r="I119" s="259">
        <v>0</v>
      </c>
      <c r="J119" s="259">
        <v>0</v>
      </c>
      <c r="K119" s="259">
        <v>0</v>
      </c>
      <c r="L119" s="259">
        <v>0</v>
      </c>
      <c r="M119" s="259">
        <v>0</v>
      </c>
      <c r="N119" s="259">
        <v>0</v>
      </c>
      <c r="O119" s="259">
        <v>0</v>
      </c>
      <c r="P119" s="259">
        <v>0</v>
      </c>
      <c r="Q119" s="259">
        <v>0</v>
      </c>
      <c r="R119" s="259">
        <v>0</v>
      </c>
      <c r="S119" s="259">
        <v>0</v>
      </c>
      <c r="T119" s="259">
        <v>0</v>
      </c>
      <c r="U119" s="259">
        <f t="shared" si="3"/>
        <v>5000</v>
      </c>
    </row>
    <row r="120" spans="1:21">
      <c r="A120" s="253">
        <v>118</v>
      </c>
      <c r="B120" s="254">
        <v>45716</v>
      </c>
      <c r="C120" s="255" t="s">
        <v>2726</v>
      </c>
      <c r="D120" s="256" t="s">
        <v>2759</v>
      </c>
      <c r="E120" s="257">
        <v>1422044</v>
      </c>
      <c r="F120" s="255" t="s">
        <v>323</v>
      </c>
      <c r="G120" s="258">
        <v>5000</v>
      </c>
      <c r="H120" s="259"/>
      <c r="I120" s="259">
        <v>0</v>
      </c>
      <c r="J120" s="259">
        <v>0</v>
      </c>
      <c r="K120" s="259">
        <v>0</v>
      </c>
      <c r="L120" s="259">
        <v>0</v>
      </c>
      <c r="M120" s="259">
        <v>0</v>
      </c>
      <c r="N120" s="259">
        <v>0</v>
      </c>
      <c r="O120" s="259">
        <v>0</v>
      </c>
      <c r="P120" s="259">
        <v>0</v>
      </c>
      <c r="Q120" s="259">
        <v>0</v>
      </c>
      <c r="R120" s="259">
        <v>0</v>
      </c>
      <c r="S120" s="259">
        <v>0</v>
      </c>
      <c r="T120" s="259">
        <v>0</v>
      </c>
      <c r="U120" s="259">
        <f t="shared" si="3"/>
        <v>5000</v>
      </c>
    </row>
    <row r="121" spans="1:21">
      <c r="A121" s="253">
        <v>119</v>
      </c>
      <c r="B121" s="254">
        <v>45716</v>
      </c>
      <c r="C121" s="255" t="s">
        <v>2726</v>
      </c>
      <c r="D121" s="256" t="s">
        <v>2760</v>
      </c>
      <c r="E121" s="257">
        <v>1422044</v>
      </c>
      <c r="F121" s="255" t="s">
        <v>323</v>
      </c>
      <c r="G121" s="258">
        <v>1800</v>
      </c>
      <c r="H121" s="259"/>
      <c r="I121" s="259">
        <v>0</v>
      </c>
      <c r="J121" s="259">
        <v>0</v>
      </c>
      <c r="K121" s="259">
        <v>0</v>
      </c>
      <c r="L121" s="259">
        <v>0</v>
      </c>
      <c r="M121" s="259">
        <v>0</v>
      </c>
      <c r="N121" s="259">
        <v>0</v>
      </c>
      <c r="O121" s="259">
        <v>0</v>
      </c>
      <c r="P121" s="259">
        <v>0</v>
      </c>
      <c r="Q121" s="259">
        <v>0</v>
      </c>
      <c r="R121" s="259">
        <v>0</v>
      </c>
      <c r="S121" s="259">
        <v>0</v>
      </c>
      <c r="T121" s="259">
        <v>0</v>
      </c>
      <c r="U121" s="259">
        <f t="shared" si="3"/>
        <v>1800</v>
      </c>
    </row>
    <row r="122" spans="1:21">
      <c r="A122" s="253">
        <v>120</v>
      </c>
      <c r="B122" s="254">
        <v>45716</v>
      </c>
      <c r="C122" s="255" t="s">
        <v>2726</v>
      </c>
      <c r="D122" s="256" t="s">
        <v>2761</v>
      </c>
      <c r="E122" s="257">
        <v>1422044</v>
      </c>
      <c r="F122" s="255" t="s">
        <v>323</v>
      </c>
      <c r="G122" s="258">
        <v>1200</v>
      </c>
      <c r="H122" s="259"/>
      <c r="I122" s="259">
        <v>0</v>
      </c>
      <c r="J122" s="259">
        <v>0</v>
      </c>
      <c r="K122" s="259">
        <v>0</v>
      </c>
      <c r="L122" s="259">
        <v>0</v>
      </c>
      <c r="M122" s="259">
        <v>0</v>
      </c>
      <c r="N122" s="259">
        <v>0</v>
      </c>
      <c r="O122" s="259">
        <v>0</v>
      </c>
      <c r="P122" s="259">
        <v>0</v>
      </c>
      <c r="Q122" s="259">
        <v>0</v>
      </c>
      <c r="R122" s="259">
        <v>0</v>
      </c>
      <c r="S122" s="259">
        <v>0</v>
      </c>
      <c r="T122" s="259">
        <v>0</v>
      </c>
      <c r="U122" s="259">
        <f t="shared" si="3"/>
        <v>1200</v>
      </c>
    </row>
    <row r="123" spans="1:21">
      <c r="A123" s="253">
        <v>121</v>
      </c>
      <c r="B123" s="254">
        <v>45716</v>
      </c>
      <c r="C123" s="255" t="s">
        <v>2726</v>
      </c>
      <c r="D123" s="256" t="s">
        <v>2762</v>
      </c>
      <c r="E123" s="257">
        <v>1422044</v>
      </c>
      <c r="F123" s="255" t="s">
        <v>323</v>
      </c>
      <c r="G123" s="258">
        <v>5000</v>
      </c>
      <c r="H123" s="259"/>
      <c r="I123" s="259">
        <v>0</v>
      </c>
      <c r="J123" s="259">
        <v>0</v>
      </c>
      <c r="K123" s="259">
        <v>0</v>
      </c>
      <c r="L123" s="259">
        <v>0</v>
      </c>
      <c r="M123" s="259">
        <v>0</v>
      </c>
      <c r="N123" s="259">
        <v>0</v>
      </c>
      <c r="O123" s="259">
        <v>0</v>
      </c>
      <c r="P123" s="259">
        <v>0</v>
      </c>
      <c r="Q123" s="259">
        <v>0</v>
      </c>
      <c r="R123" s="259">
        <v>0</v>
      </c>
      <c r="S123" s="259">
        <v>0</v>
      </c>
      <c r="T123" s="259">
        <v>0</v>
      </c>
      <c r="U123" s="259">
        <f t="shared" si="3"/>
        <v>5000</v>
      </c>
    </row>
    <row r="124" spans="1:21">
      <c r="A124" s="253">
        <v>122</v>
      </c>
      <c r="B124" s="254">
        <v>45716</v>
      </c>
      <c r="C124" s="255" t="s">
        <v>2726</v>
      </c>
      <c r="D124" s="256" t="s">
        <v>2763</v>
      </c>
      <c r="E124" s="257">
        <v>1422044</v>
      </c>
      <c r="F124" s="255" t="s">
        <v>323</v>
      </c>
      <c r="G124" s="258">
        <v>2500</v>
      </c>
      <c r="H124" s="259"/>
      <c r="I124" s="259">
        <v>0</v>
      </c>
      <c r="J124" s="259">
        <v>0</v>
      </c>
      <c r="K124" s="259">
        <v>0</v>
      </c>
      <c r="L124" s="259">
        <v>0</v>
      </c>
      <c r="M124" s="259">
        <v>0</v>
      </c>
      <c r="N124" s="259">
        <v>0</v>
      </c>
      <c r="O124" s="259">
        <v>0</v>
      </c>
      <c r="P124" s="259">
        <v>0</v>
      </c>
      <c r="Q124" s="259">
        <v>0</v>
      </c>
      <c r="R124" s="259">
        <v>0</v>
      </c>
      <c r="S124" s="259">
        <v>0</v>
      </c>
      <c r="T124" s="259">
        <v>0</v>
      </c>
      <c r="U124" s="259">
        <f t="shared" si="3"/>
        <v>2500</v>
      </c>
    </row>
    <row r="125" spans="1:21">
      <c r="A125" s="253">
        <v>123</v>
      </c>
      <c r="B125" s="254">
        <v>45716</v>
      </c>
      <c r="C125" s="255" t="s">
        <v>2726</v>
      </c>
      <c r="D125" s="256" t="s">
        <v>2764</v>
      </c>
      <c r="E125" s="257">
        <v>1422044</v>
      </c>
      <c r="F125" s="255" t="s">
        <v>323</v>
      </c>
      <c r="G125" s="258">
        <v>1800</v>
      </c>
      <c r="H125" s="259"/>
      <c r="I125" s="259">
        <v>0</v>
      </c>
      <c r="J125" s="259">
        <v>0</v>
      </c>
      <c r="K125" s="259">
        <v>0</v>
      </c>
      <c r="L125" s="259">
        <v>0</v>
      </c>
      <c r="M125" s="259">
        <v>0</v>
      </c>
      <c r="N125" s="259">
        <v>0</v>
      </c>
      <c r="O125" s="259">
        <v>0</v>
      </c>
      <c r="P125" s="259">
        <v>0</v>
      </c>
      <c r="Q125" s="259">
        <v>0</v>
      </c>
      <c r="R125" s="259">
        <v>0</v>
      </c>
      <c r="S125" s="259">
        <v>0</v>
      </c>
      <c r="T125" s="259">
        <v>0</v>
      </c>
      <c r="U125" s="259">
        <f t="shared" si="3"/>
        <v>1800</v>
      </c>
    </row>
    <row r="126" spans="1:21">
      <c r="A126" s="253">
        <v>124</v>
      </c>
      <c r="B126" s="254">
        <v>45716</v>
      </c>
      <c r="C126" s="255" t="s">
        <v>2726</v>
      </c>
      <c r="D126" s="256" t="s">
        <v>2765</v>
      </c>
      <c r="E126" s="257">
        <v>1422044</v>
      </c>
      <c r="F126" s="255" t="s">
        <v>323</v>
      </c>
      <c r="G126" s="258">
        <v>5000</v>
      </c>
      <c r="H126" s="259"/>
      <c r="I126" s="259">
        <v>0</v>
      </c>
      <c r="J126" s="259">
        <v>0</v>
      </c>
      <c r="K126" s="259">
        <v>0</v>
      </c>
      <c r="L126" s="259">
        <v>0</v>
      </c>
      <c r="M126" s="259">
        <v>0</v>
      </c>
      <c r="N126" s="259">
        <v>0</v>
      </c>
      <c r="O126" s="259">
        <v>0</v>
      </c>
      <c r="P126" s="259">
        <v>0</v>
      </c>
      <c r="Q126" s="259">
        <v>0</v>
      </c>
      <c r="R126" s="259">
        <v>0</v>
      </c>
      <c r="S126" s="259">
        <v>0</v>
      </c>
      <c r="T126" s="259">
        <v>0</v>
      </c>
      <c r="U126" s="259">
        <f t="shared" si="3"/>
        <v>5000</v>
      </c>
    </row>
    <row r="127" spans="1:21">
      <c r="A127" s="253">
        <v>125</v>
      </c>
      <c r="B127" s="254">
        <v>45716</v>
      </c>
      <c r="C127" s="255" t="s">
        <v>2663</v>
      </c>
      <c r="D127" s="256" t="s">
        <v>2766</v>
      </c>
      <c r="E127" s="257">
        <v>1423001</v>
      </c>
      <c r="F127" s="255" t="s">
        <v>217</v>
      </c>
      <c r="G127" s="258">
        <v>10000</v>
      </c>
      <c r="H127" s="259"/>
      <c r="I127" s="259">
        <v>0</v>
      </c>
      <c r="J127" s="259">
        <v>0</v>
      </c>
      <c r="K127" s="259">
        <v>0</v>
      </c>
      <c r="L127" s="259">
        <v>0</v>
      </c>
      <c r="M127" s="259">
        <v>0</v>
      </c>
      <c r="N127" s="259">
        <v>0</v>
      </c>
      <c r="O127" s="259">
        <v>0</v>
      </c>
      <c r="P127" s="259">
        <v>0</v>
      </c>
      <c r="Q127" s="259">
        <v>0</v>
      </c>
      <c r="R127" s="259">
        <v>0</v>
      </c>
      <c r="S127" s="259">
        <v>0</v>
      </c>
      <c r="T127" s="259">
        <v>0</v>
      </c>
      <c r="U127" s="259">
        <v>10000</v>
      </c>
    </row>
    <row r="128" spans="1:21">
      <c r="A128" s="253">
        <v>126</v>
      </c>
      <c r="B128" s="254">
        <v>45716</v>
      </c>
      <c r="C128" s="255" t="s">
        <v>2663</v>
      </c>
      <c r="D128" s="256" t="s">
        <v>2767</v>
      </c>
      <c r="E128" s="257">
        <v>1423001</v>
      </c>
      <c r="F128" s="255" t="s">
        <v>217</v>
      </c>
      <c r="G128" s="258">
        <v>4552</v>
      </c>
      <c r="H128" s="259"/>
      <c r="I128" s="259">
        <v>0</v>
      </c>
      <c r="J128" s="259">
        <v>0</v>
      </c>
      <c r="K128" s="259">
        <v>0</v>
      </c>
      <c r="L128" s="259">
        <v>0</v>
      </c>
      <c r="M128" s="259">
        <v>0</v>
      </c>
      <c r="N128" s="259">
        <v>0</v>
      </c>
      <c r="O128" s="259">
        <v>0</v>
      </c>
      <c r="P128" s="259">
        <v>0</v>
      </c>
      <c r="Q128" s="259">
        <v>0</v>
      </c>
      <c r="R128" s="259">
        <v>0</v>
      </c>
      <c r="S128" s="259">
        <v>0</v>
      </c>
      <c r="T128" s="259">
        <v>0</v>
      </c>
      <c r="U128" s="259">
        <v>4552</v>
      </c>
    </row>
    <row r="129" spans="1:21">
      <c r="A129" s="253">
        <v>127</v>
      </c>
      <c r="B129" s="254">
        <v>45716</v>
      </c>
      <c r="C129" s="255" t="s">
        <v>2663</v>
      </c>
      <c r="D129" s="256" t="s">
        <v>2768</v>
      </c>
      <c r="E129" s="257">
        <v>1423001</v>
      </c>
      <c r="F129" s="255" t="s">
        <v>217</v>
      </c>
      <c r="G129" s="258">
        <v>5957</v>
      </c>
      <c r="H129" s="259"/>
      <c r="I129" s="259">
        <v>0</v>
      </c>
      <c r="J129" s="259">
        <v>0</v>
      </c>
      <c r="K129" s="259">
        <v>0</v>
      </c>
      <c r="L129" s="259">
        <v>0</v>
      </c>
      <c r="M129" s="259">
        <v>0</v>
      </c>
      <c r="N129" s="259">
        <v>0</v>
      </c>
      <c r="O129" s="259">
        <v>0</v>
      </c>
      <c r="P129" s="259">
        <v>0</v>
      </c>
      <c r="Q129" s="259">
        <v>0</v>
      </c>
      <c r="R129" s="259">
        <v>0</v>
      </c>
      <c r="S129" s="259">
        <v>0</v>
      </c>
      <c r="T129" s="259">
        <v>0</v>
      </c>
      <c r="U129" s="259">
        <v>5957</v>
      </c>
    </row>
    <row r="130" spans="1:21">
      <c r="A130" s="253">
        <v>128</v>
      </c>
      <c r="B130" s="254">
        <v>45716</v>
      </c>
      <c r="C130" s="255" t="s">
        <v>2663</v>
      </c>
      <c r="D130" s="256" t="s">
        <v>2769</v>
      </c>
      <c r="E130" s="257">
        <v>1423001</v>
      </c>
      <c r="F130" s="255" t="s">
        <v>217</v>
      </c>
      <c r="G130" s="258">
        <v>10000</v>
      </c>
      <c r="H130" s="259"/>
      <c r="I130" s="259">
        <v>0</v>
      </c>
      <c r="J130" s="259">
        <v>0</v>
      </c>
      <c r="K130" s="259">
        <v>0</v>
      </c>
      <c r="L130" s="259">
        <v>0</v>
      </c>
      <c r="M130" s="259">
        <v>0</v>
      </c>
      <c r="N130" s="259">
        <v>0</v>
      </c>
      <c r="O130" s="259">
        <v>0</v>
      </c>
      <c r="P130" s="259">
        <v>0</v>
      </c>
      <c r="Q130" s="259">
        <v>0</v>
      </c>
      <c r="R130" s="259">
        <v>0</v>
      </c>
      <c r="S130" s="259">
        <v>0</v>
      </c>
      <c r="T130" s="259">
        <v>0</v>
      </c>
      <c r="U130" s="259">
        <v>10000</v>
      </c>
    </row>
    <row r="131" spans="1:21">
      <c r="A131" s="253">
        <v>129</v>
      </c>
      <c r="B131" s="254">
        <v>45716</v>
      </c>
      <c r="C131" s="255" t="s">
        <v>2663</v>
      </c>
      <c r="D131" s="256" t="s">
        <v>2770</v>
      </c>
      <c r="E131" s="257">
        <v>1423001</v>
      </c>
      <c r="F131" s="255" t="s">
        <v>217</v>
      </c>
      <c r="G131" s="258">
        <v>7894</v>
      </c>
      <c r="H131" s="259"/>
      <c r="I131" s="259">
        <v>0</v>
      </c>
      <c r="J131" s="259">
        <v>0</v>
      </c>
      <c r="K131" s="259">
        <v>0</v>
      </c>
      <c r="L131" s="259">
        <v>0</v>
      </c>
      <c r="M131" s="259">
        <v>0</v>
      </c>
      <c r="N131" s="259">
        <v>0</v>
      </c>
      <c r="O131" s="259">
        <v>0</v>
      </c>
      <c r="P131" s="259">
        <v>0</v>
      </c>
      <c r="Q131" s="259">
        <v>0</v>
      </c>
      <c r="R131" s="259">
        <v>0</v>
      </c>
      <c r="S131" s="259">
        <v>0</v>
      </c>
      <c r="T131" s="259">
        <v>0</v>
      </c>
      <c r="U131" s="259">
        <v>7894</v>
      </c>
    </row>
    <row r="132" spans="1:21">
      <c r="A132" s="253">
        <v>130</v>
      </c>
      <c r="B132" s="254">
        <v>45716</v>
      </c>
      <c r="C132" s="255" t="s">
        <v>1068</v>
      </c>
      <c r="D132" s="256" t="s">
        <v>2771</v>
      </c>
      <c r="E132" s="257">
        <v>1430006</v>
      </c>
      <c r="F132" s="255" t="s">
        <v>922</v>
      </c>
      <c r="G132" s="258">
        <v>324.76</v>
      </c>
      <c r="H132" s="259"/>
      <c r="I132" s="259">
        <v>0</v>
      </c>
      <c r="J132" s="259">
        <v>0</v>
      </c>
      <c r="K132" s="259">
        <v>0</v>
      </c>
      <c r="L132" s="259">
        <v>0</v>
      </c>
      <c r="M132" s="259">
        <v>0</v>
      </c>
      <c r="N132" s="259">
        <v>0</v>
      </c>
      <c r="O132" s="259">
        <v>0</v>
      </c>
      <c r="P132" s="259">
        <v>0</v>
      </c>
      <c r="Q132" s="259">
        <v>0</v>
      </c>
      <c r="R132" s="259">
        <v>0</v>
      </c>
      <c r="S132" s="259">
        <v>0</v>
      </c>
      <c r="T132" s="259">
        <v>0</v>
      </c>
      <c r="U132" s="259">
        <v>324.76</v>
      </c>
    </row>
    <row r="133" spans="1:21">
      <c r="A133" s="253">
        <v>131</v>
      </c>
      <c r="B133" s="254">
        <v>45716</v>
      </c>
      <c r="C133" s="255" t="s">
        <v>1068</v>
      </c>
      <c r="D133" s="256" t="s">
        <v>2772</v>
      </c>
      <c r="E133" s="257">
        <v>1430006</v>
      </c>
      <c r="F133" s="255" t="s">
        <v>922</v>
      </c>
      <c r="G133" s="258">
        <v>465.44</v>
      </c>
      <c r="H133" s="259"/>
      <c r="I133" s="259">
        <v>0</v>
      </c>
      <c r="J133" s="259">
        <v>0</v>
      </c>
      <c r="K133" s="259">
        <v>0</v>
      </c>
      <c r="L133" s="259">
        <v>0</v>
      </c>
      <c r="M133" s="259">
        <v>0</v>
      </c>
      <c r="N133" s="259">
        <v>0</v>
      </c>
      <c r="O133" s="259">
        <v>0</v>
      </c>
      <c r="P133" s="259">
        <v>0</v>
      </c>
      <c r="Q133" s="259">
        <v>0</v>
      </c>
      <c r="R133" s="259">
        <v>0</v>
      </c>
      <c r="S133" s="259">
        <v>0</v>
      </c>
      <c r="T133" s="259">
        <v>0</v>
      </c>
      <c r="U133" s="259">
        <v>465.44</v>
      </c>
    </row>
    <row r="134" spans="1:21">
      <c r="A134" s="253">
        <v>132</v>
      </c>
      <c r="B134" s="254">
        <v>45716</v>
      </c>
      <c r="C134" s="255" t="s">
        <v>1068</v>
      </c>
      <c r="D134" s="256" t="s">
        <v>2773</v>
      </c>
      <c r="E134" s="257">
        <v>1430006</v>
      </c>
      <c r="F134" s="255" t="s">
        <v>922</v>
      </c>
      <c r="G134" s="258">
        <v>325.81</v>
      </c>
      <c r="H134" s="259"/>
      <c r="I134" s="259">
        <v>0</v>
      </c>
      <c r="J134" s="259">
        <v>0</v>
      </c>
      <c r="K134" s="259">
        <v>0</v>
      </c>
      <c r="L134" s="259">
        <v>0</v>
      </c>
      <c r="M134" s="259">
        <v>0</v>
      </c>
      <c r="N134" s="259">
        <v>0</v>
      </c>
      <c r="O134" s="259">
        <v>0</v>
      </c>
      <c r="P134" s="259">
        <v>0</v>
      </c>
      <c r="Q134" s="259">
        <v>0</v>
      </c>
      <c r="R134" s="259">
        <v>0</v>
      </c>
      <c r="S134" s="259">
        <v>0</v>
      </c>
      <c r="T134" s="259">
        <v>0</v>
      </c>
      <c r="U134" s="259">
        <v>325.81</v>
      </c>
    </row>
    <row r="135" spans="1:21">
      <c r="A135" s="253">
        <v>133</v>
      </c>
      <c r="B135" s="254">
        <v>45716</v>
      </c>
      <c r="C135" s="255" t="s">
        <v>1068</v>
      </c>
      <c r="D135" s="256" t="s">
        <v>2774</v>
      </c>
      <c r="E135" s="257">
        <v>1430006</v>
      </c>
      <c r="F135" s="255" t="s">
        <v>922</v>
      </c>
      <c r="G135" s="258">
        <v>655.82</v>
      </c>
      <c r="H135" s="259"/>
      <c r="I135" s="259">
        <v>0</v>
      </c>
      <c r="J135" s="259">
        <v>0</v>
      </c>
      <c r="K135" s="259">
        <v>0</v>
      </c>
      <c r="L135" s="259">
        <v>0</v>
      </c>
      <c r="M135" s="259">
        <v>0</v>
      </c>
      <c r="N135" s="259">
        <v>0</v>
      </c>
      <c r="O135" s="259">
        <v>0</v>
      </c>
      <c r="P135" s="259">
        <v>0</v>
      </c>
      <c r="Q135" s="259">
        <v>0</v>
      </c>
      <c r="R135" s="259">
        <v>0</v>
      </c>
      <c r="S135" s="259">
        <v>0</v>
      </c>
      <c r="T135" s="259">
        <v>0</v>
      </c>
      <c r="U135" s="259">
        <v>655.82</v>
      </c>
    </row>
    <row r="136" spans="1:21">
      <c r="A136" s="253">
        <v>134</v>
      </c>
      <c r="B136" s="254">
        <v>45716</v>
      </c>
      <c r="C136" s="255" t="s">
        <v>1068</v>
      </c>
      <c r="D136" s="256" t="s">
        <v>2775</v>
      </c>
      <c r="E136" s="257">
        <v>1430006</v>
      </c>
      <c r="F136" s="255" t="s">
        <v>922</v>
      </c>
      <c r="G136" s="258">
        <v>123</v>
      </c>
      <c r="H136" s="259"/>
      <c r="I136" s="259">
        <v>0</v>
      </c>
      <c r="J136" s="259">
        <v>0</v>
      </c>
      <c r="K136" s="259">
        <v>0</v>
      </c>
      <c r="L136" s="259">
        <v>0</v>
      </c>
      <c r="M136" s="259">
        <v>0</v>
      </c>
      <c r="N136" s="259">
        <v>0</v>
      </c>
      <c r="O136" s="259">
        <v>0</v>
      </c>
      <c r="P136" s="259">
        <v>0</v>
      </c>
      <c r="Q136" s="259">
        <v>0</v>
      </c>
      <c r="R136" s="259">
        <v>0</v>
      </c>
      <c r="S136" s="259">
        <v>0</v>
      </c>
      <c r="T136" s="259">
        <v>0</v>
      </c>
      <c r="U136" s="259">
        <v>123</v>
      </c>
    </row>
    <row r="137" spans="1:21">
      <c r="A137" s="253">
        <v>135</v>
      </c>
      <c r="B137" s="254">
        <v>45716</v>
      </c>
      <c r="C137" s="255" t="s">
        <v>1068</v>
      </c>
      <c r="D137" s="256" t="s">
        <v>2776</v>
      </c>
      <c r="E137" s="257">
        <v>1430006</v>
      </c>
      <c r="F137" s="255" t="s">
        <v>922</v>
      </c>
      <c r="G137" s="258">
        <v>432</v>
      </c>
      <c r="H137" s="259"/>
      <c r="I137" s="259">
        <v>0</v>
      </c>
      <c r="J137" s="259">
        <v>0</v>
      </c>
      <c r="K137" s="259">
        <v>0</v>
      </c>
      <c r="L137" s="259">
        <v>0</v>
      </c>
      <c r="M137" s="259">
        <v>0</v>
      </c>
      <c r="N137" s="259">
        <v>0</v>
      </c>
      <c r="O137" s="259">
        <v>0</v>
      </c>
      <c r="P137" s="259">
        <v>0</v>
      </c>
      <c r="Q137" s="259">
        <v>0</v>
      </c>
      <c r="R137" s="259">
        <v>0</v>
      </c>
      <c r="S137" s="259">
        <v>0</v>
      </c>
      <c r="T137" s="259">
        <v>0</v>
      </c>
      <c r="U137" s="259">
        <v>432</v>
      </c>
    </row>
    <row r="138" spans="1:21">
      <c r="A138" s="253">
        <v>136</v>
      </c>
      <c r="B138" s="254">
        <v>45716</v>
      </c>
      <c r="C138" s="255" t="s">
        <v>1068</v>
      </c>
      <c r="D138" s="256" t="s">
        <v>2777</v>
      </c>
      <c r="E138" s="257">
        <v>1430006</v>
      </c>
      <c r="F138" s="255" t="s">
        <v>922</v>
      </c>
      <c r="G138" s="258">
        <v>594.04</v>
      </c>
      <c r="H138" s="259"/>
      <c r="I138" s="259">
        <v>0</v>
      </c>
      <c r="J138" s="259">
        <v>0</v>
      </c>
      <c r="K138" s="259">
        <v>0</v>
      </c>
      <c r="L138" s="259">
        <v>0</v>
      </c>
      <c r="M138" s="259">
        <v>0</v>
      </c>
      <c r="N138" s="259">
        <v>0</v>
      </c>
      <c r="O138" s="259">
        <v>0</v>
      </c>
      <c r="P138" s="259">
        <v>0</v>
      </c>
      <c r="Q138" s="259">
        <v>0</v>
      </c>
      <c r="R138" s="259">
        <v>0</v>
      </c>
      <c r="S138" s="259">
        <v>0</v>
      </c>
      <c r="T138" s="259">
        <v>0</v>
      </c>
      <c r="U138" s="259">
        <v>594.04</v>
      </c>
    </row>
    <row r="139" spans="1:21">
      <c r="A139" s="253">
        <v>137</v>
      </c>
      <c r="B139" s="254">
        <v>45716</v>
      </c>
      <c r="C139" s="255" t="s">
        <v>1068</v>
      </c>
      <c r="D139" s="256" t="s">
        <v>2778</v>
      </c>
      <c r="E139" s="257">
        <v>1430006</v>
      </c>
      <c r="F139" s="255" t="s">
        <v>922</v>
      </c>
      <c r="G139" s="258">
        <v>2400</v>
      </c>
      <c r="H139" s="259"/>
      <c r="I139" s="259">
        <v>0</v>
      </c>
      <c r="J139" s="259">
        <v>0</v>
      </c>
      <c r="K139" s="259">
        <v>0</v>
      </c>
      <c r="L139" s="259">
        <v>0</v>
      </c>
      <c r="M139" s="259">
        <v>0</v>
      </c>
      <c r="N139" s="259">
        <v>0</v>
      </c>
      <c r="O139" s="259">
        <v>0</v>
      </c>
      <c r="P139" s="259">
        <v>0</v>
      </c>
      <c r="Q139" s="259">
        <v>0</v>
      </c>
      <c r="R139" s="259">
        <v>0</v>
      </c>
      <c r="S139" s="259">
        <v>0</v>
      </c>
      <c r="T139" s="259">
        <v>0</v>
      </c>
      <c r="U139" s="259">
        <v>2400</v>
      </c>
    </row>
    <row r="140" spans="1:21">
      <c r="A140" s="253">
        <v>138</v>
      </c>
      <c r="B140" s="254">
        <v>45716</v>
      </c>
      <c r="C140" s="255" t="s">
        <v>2663</v>
      </c>
      <c r="D140" s="256" t="s">
        <v>2766</v>
      </c>
      <c r="E140" s="257">
        <v>1430007</v>
      </c>
      <c r="F140" s="255" t="s">
        <v>924</v>
      </c>
      <c r="G140" s="258">
        <v>7726</v>
      </c>
      <c r="H140" s="259"/>
      <c r="I140" s="259">
        <v>0</v>
      </c>
      <c r="J140" s="259">
        <v>0</v>
      </c>
      <c r="K140" s="259">
        <v>0</v>
      </c>
      <c r="L140" s="259">
        <v>0</v>
      </c>
      <c r="M140" s="259">
        <v>0</v>
      </c>
      <c r="N140" s="259">
        <v>0</v>
      </c>
      <c r="O140" s="259">
        <v>0</v>
      </c>
      <c r="P140" s="259">
        <v>0</v>
      </c>
      <c r="Q140" s="259">
        <v>0</v>
      </c>
      <c r="R140" s="259">
        <v>0</v>
      </c>
      <c r="S140" s="259">
        <v>0</v>
      </c>
      <c r="T140" s="259">
        <v>0</v>
      </c>
      <c r="U140" s="259">
        <v>7726</v>
      </c>
    </row>
    <row r="141" spans="1:21">
      <c r="A141" s="253">
        <v>139</v>
      </c>
      <c r="B141" s="254">
        <v>45716</v>
      </c>
      <c r="C141" s="255" t="s">
        <v>2663</v>
      </c>
      <c r="D141" s="256" t="s">
        <v>2769</v>
      </c>
      <c r="E141" s="257">
        <v>1430007</v>
      </c>
      <c r="F141" s="255" t="s">
        <v>924</v>
      </c>
      <c r="G141" s="258">
        <v>8262</v>
      </c>
      <c r="H141" s="259"/>
      <c r="I141" s="259">
        <v>0</v>
      </c>
      <c r="J141" s="259">
        <v>0</v>
      </c>
      <c r="K141" s="259">
        <v>0</v>
      </c>
      <c r="L141" s="259">
        <v>0</v>
      </c>
      <c r="M141" s="259">
        <v>0</v>
      </c>
      <c r="N141" s="259">
        <v>0</v>
      </c>
      <c r="O141" s="259">
        <v>0</v>
      </c>
      <c r="P141" s="259">
        <v>0</v>
      </c>
      <c r="Q141" s="259">
        <v>0</v>
      </c>
      <c r="R141" s="259">
        <v>0</v>
      </c>
      <c r="S141" s="259">
        <v>0</v>
      </c>
      <c r="T141" s="259">
        <v>0</v>
      </c>
      <c r="U141" s="259">
        <v>8262</v>
      </c>
    </row>
    <row r="142" spans="1:23">
      <c r="A142" s="253">
        <v>140</v>
      </c>
      <c r="B142" s="254">
        <v>45716</v>
      </c>
      <c r="C142" s="255" t="s">
        <v>2663</v>
      </c>
      <c r="D142" s="256" t="s">
        <v>2770</v>
      </c>
      <c r="E142" s="257">
        <v>1430007</v>
      </c>
      <c r="F142" s="255" t="s">
        <v>924</v>
      </c>
      <c r="G142" s="258">
        <v>2000</v>
      </c>
      <c r="H142" s="259"/>
      <c r="I142" s="259">
        <v>0</v>
      </c>
      <c r="J142" s="259">
        <v>0</v>
      </c>
      <c r="K142" s="259">
        <v>0</v>
      </c>
      <c r="L142" s="259">
        <v>0</v>
      </c>
      <c r="M142" s="259">
        <v>0</v>
      </c>
      <c r="N142" s="259">
        <v>0</v>
      </c>
      <c r="O142" s="259">
        <v>0</v>
      </c>
      <c r="P142" s="259">
        <v>0</v>
      </c>
      <c r="Q142" s="259">
        <v>0</v>
      </c>
      <c r="R142" s="259">
        <v>0</v>
      </c>
      <c r="S142" s="259">
        <v>0</v>
      </c>
      <c r="T142" s="259">
        <v>0</v>
      </c>
      <c r="U142" s="259">
        <v>2000</v>
      </c>
      <c r="W142" s="275"/>
    </row>
    <row r="143" spans="1:21">
      <c r="A143" s="253">
        <v>141</v>
      </c>
      <c r="B143" s="254">
        <v>45736</v>
      </c>
      <c r="C143" s="255" t="s">
        <v>2779</v>
      </c>
      <c r="D143" s="256" t="s">
        <v>2780</v>
      </c>
      <c r="E143" s="257">
        <v>1412003</v>
      </c>
      <c r="F143" s="255" t="s">
        <v>262</v>
      </c>
      <c r="G143" s="258">
        <v>66102.79</v>
      </c>
      <c r="H143" s="259"/>
      <c r="I143" s="259">
        <v>0</v>
      </c>
      <c r="J143" s="259">
        <v>0</v>
      </c>
      <c r="K143" s="259">
        <v>0</v>
      </c>
      <c r="L143" s="259">
        <v>0</v>
      </c>
      <c r="M143" s="259">
        <v>0</v>
      </c>
      <c r="N143" s="259">
        <v>0</v>
      </c>
      <c r="O143" s="259">
        <v>0</v>
      </c>
      <c r="P143" s="259">
        <v>0</v>
      </c>
      <c r="Q143" s="259">
        <v>0</v>
      </c>
      <c r="R143" s="259">
        <v>0</v>
      </c>
      <c r="S143" s="259">
        <v>0</v>
      </c>
      <c r="T143" s="259">
        <f t="shared" ref="T143:T153" si="4">G143</f>
        <v>66102.79</v>
      </c>
      <c r="U143" s="259">
        <v>0</v>
      </c>
    </row>
    <row r="144" spans="1:23">
      <c r="A144" s="253">
        <v>142</v>
      </c>
      <c r="B144" s="254">
        <v>45723</v>
      </c>
      <c r="C144" s="255" t="s">
        <v>2781</v>
      </c>
      <c r="D144" s="256" t="s">
        <v>2782</v>
      </c>
      <c r="E144" s="257">
        <v>1412022</v>
      </c>
      <c r="F144" s="255" t="s">
        <v>259</v>
      </c>
      <c r="G144" s="258">
        <v>1900</v>
      </c>
      <c r="H144" s="259"/>
      <c r="I144" s="259">
        <v>0</v>
      </c>
      <c r="J144" s="259">
        <v>0</v>
      </c>
      <c r="K144" s="259">
        <v>0</v>
      </c>
      <c r="L144" s="259">
        <v>0</v>
      </c>
      <c r="M144" s="259">
        <v>0</v>
      </c>
      <c r="N144" s="259">
        <v>0</v>
      </c>
      <c r="O144" s="259">
        <v>0</v>
      </c>
      <c r="P144" s="259">
        <v>0</v>
      </c>
      <c r="Q144" s="259">
        <v>0</v>
      </c>
      <c r="R144" s="259">
        <v>0</v>
      </c>
      <c r="S144" s="259">
        <v>0</v>
      </c>
      <c r="T144" s="259">
        <f t="shared" si="4"/>
        <v>1900</v>
      </c>
      <c r="U144" s="259">
        <v>0</v>
      </c>
      <c r="W144" s="275"/>
    </row>
    <row r="145" spans="1:23">
      <c r="A145" s="253">
        <v>143</v>
      </c>
      <c r="B145" s="254">
        <v>45733</v>
      </c>
      <c r="C145" s="255" t="s">
        <v>2783</v>
      </c>
      <c r="D145" s="256" t="s">
        <v>2784</v>
      </c>
      <c r="E145" s="257">
        <v>1412022</v>
      </c>
      <c r="F145" s="255" t="s">
        <v>259</v>
      </c>
      <c r="G145" s="258">
        <v>800</v>
      </c>
      <c r="H145" s="259"/>
      <c r="I145" s="259">
        <v>0</v>
      </c>
      <c r="J145" s="259">
        <v>0</v>
      </c>
      <c r="K145" s="259">
        <v>0</v>
      </c>
      <c r="L145" s="259">
        <v>0</v>
      </c>
      <c r="M145" s="259">
        <v>0</v>
      </c>
      <c r="N145" s="259">
        <v>0</v>
      </c>
      <c r="O145" s="259">
        <v>0</v>
      </c>
      <c r="P145" s="259">
        <v>0</v>
      </c>
      <c r="Q145" s="259">
        <v>0</v>
      </c>
      <c r="R145" s="259">
        <v>0</v>
      </c>
      <c r="S145" s="259">
        <v>0</v>
      </c>
      <c r="T145" s="259">
        <f t="shared" si="4"/>
        <v>800</v>
      </c>
      <c r="U145" s="259">
        <v>0</v>
      </c>
      <c r="W145" s="275"/>
    </row>
    <row r="146" spans="1:21">
      <c r="A146" s="253">
        <v>144</v>
      </c>
      <c r="B146" s="254">
        <v>45733</v>
      </c>
      <c r="C146" s="255" t="s">
        <v>2785</v>
      </c>
      <c r="D146" s="256" t="s">
        <v>2786</v>
      </c>
      <c r="E146" s="257">
        <v>1412022</v>
      </c>
      <c r="F146" s="255" t="s">
        <v>259</v>
      </c>
      <c r="G146" s="258">
        <v>2955.07</v>
      </c>
      <c r="H146" s="259"/>
      <c r="I146" s="259">
        <v>0</v>
      </c>
      <c r="J146" s="259">
        <v>0</v>
      </c>
      <c r="K146" s="259">
        <v>0</v>
      </c>
      <c r="L146" s="259">
        <v>0</v>
      </c>
      <c r="M146" s="259">
        <v>0</v>
      </c>
      <c r="N146" s="259">
        <v>0</v>
      </c>
      <c r="O146" s="259">
        <v>0</v>
      </c>
      <c r="P146" s="259">
        <v>0</v>
      </c>
      <c r="Q146" s="259">
        <v>0</v>
      </c>
      <c r="R146" s="259">
        <v>0</v>
      </c>
      <c r="S146" s="259">
        <v>0</v>
      </c>
      <c r="T146" s="259">
        <f t="shared" si="4"/>
        <v>2955.07</v>
      </c>
      <c r="U146" s="259">
        <v>0</v>
      </c>
    </row>
    <row r="147" spans="1:21">
      <c r="A147" s="253">
        <v>145</v>
      </c>
      <c r="B147" s="254">
        <v>45733</v>
      </c>
      <c r="C147" s="255" t="s">
        <v>2787</v>
      </c>
      <c r="D147" s="256" t="s">
        <v>2788</v>
      </c>
      <c r="E147" s="257">
        <v>1412022</v>
      </c>
      <c r="F147" s="255" t="s">
        <v>259</v>
      </c>
      <c r="G147" s="258">
        <v>1238</v>
      </c>
      <c r="H147" s="259"/>
      <c r="I147" s="259">
        <v>0</v>
      </c>
      <c r="J147" s="259">
        <v>0</v>
      </c>
      <c r="K147" s="259">
        <v>0</v>
      </c>
      <c r="L147" s="259">
        <v>0</v>
      </c>
      <c r="M147" s="259">
        <v>0</v>
      </c>
      <c r="N147" s="259">
        <v>0</v>
      </c>
      <c r="O147" s="259">
        <v>0</v>
      </c>
      <c r="P147" s="259">
        <v>0</v>
      </c>
      <c r="Q147" s="259">
        <v>0</v>
      </c>
      <c r="R147" s="259">
        <v>0</v>
      </c>
      <c r="S147" s="259">
        <v>0</v>
      </c>
      <c r="T147" s="259">
        <f t="shared" si="4"/>
        <v>1238</v>
      </c>
      <c r="U147" s="259">
        <v>0</v>
      </c>
    </row>
    <row r="148" spans="1:21">
      <c r="A148" s="253">
        <v>146</v>
      </c>
      <c r="B148" s="254">
        <v>45733</v>
      </c>
      <c r="C148" s="255" t="s">
        <v>2789</v>
      </c>
      <c r="D148" s="256" t="s">
        <v>2790</v>
      </c>
      <c r="E148" s="257">
        <v>1412022</v>
      </c>
      <c r="F148" s="255" t="s">
        <v>259</v>
      </c>
      <c r="G148" s="258">
        <v>3184.2</v>
      </c>
      <c r="H148" s="259"/>
      <c r="I148" s="259">
        <v>0</v>
      </c>
      <c r="J148" s="259">
        <v>0</v>
      </c>
      <c r="K148" s="259">
        <v>0</v>
      </c>
      <c r="L148" s="259">
        <v>0</v>
      </c>
      <c r="M148" s="259">
        <v>0</v>
      </c>
      <c r="N148" s="259">
        <v>0</v>
      </c>
      <c r="O148" s="259">
        <v>0</v>
      </c>
      <c r="P148" s="259">
        <v>0</v>
      </c>
      <c r="Q148" s="259">
        <v>0</v>
      </c>
      <c r="R148" s="259">
        <v>0</v>
      </c>
      <c r="S148" s="259">
        <v>0</v>
      </c>
      <c r="T148" s="259">
        <f t="shared" si="4"/>
        <v>3184.2</v>
      </c>
      <c r="U148" s="259">
        <v>0</v>
      </c>
    </row>
    <row r="149" spans="1:21">
      <c r="A149" s="253">
        <v>147</v>
      </c>
      <c r="B149" s="254">
        <v>45733</v>
      </c>
      <c r="C149" s="255" t="s">
        <v>2791</v>
      </c>
      <c r="D149" s="256" t="s">
        <v>2792</v>
      </c>
      <c r="E149" s="257">
        <v>1412022</v>
      </c>
      <c r="F149" s="255" t="s">
        <v>259</v>
      </c>
      <c r="G149" s="258">
        <v>500</v>
      </c>
      <c r="H149" s="259"/>
      <c r="I149" s="259">
        <v>0</v>
      </c>
      <c r="J149" s="259">
        <v>0</v>
      </c>
      <c r="K149" s="259">
        <v>0</v>
      </c>
      <c r="L149" s="259">
        <v>0</v>
      </c>
      <c r="M149" s="259">
        <v>0</v>
      </c>
      <c r="N149" s="259">
        <v>0</v>
      </c>
      <c r="O149" s="259">
        <v>0</v>
      </c>
      <c r="P149" s="259">
        <v>0</v>
      </c>
      <c r="Q149" s="259">
        <v>0</v>
      </c>
      <c r="R149" s="259">
        <v>0</v>
      </c>
      <c r="S149" s="259">
        <v>0</v>
      </c>
      <c r="T149" s="259">
        <f t="shared" si="4"/>
        <v>500</v>
      </c>
      <c r="U149" s="259">
        <v>0</v>
      </c>
    </row>
    <row r="150" spans="1:21">
      <c r="A150" s="253">
        <v>148</v>
      </c>
      <c r="B150" s="254">
        <v>45742</v>
      </c>
      <c r="C150" s="255" t="s">
        <v>2793</v>
      </c>
      <c r="D150" s="256" t="s">
        <v>2794</v>
      </c>
      <c r="E150" s="257">
        <v>1412022</v>
      </c>
      <c r="F150" s="255" t="s">
        <v>259</v>
      </c>
      <c r="G150" s="258">
        <v>1592</v>
      </c>
      <c r="H150" s="259"/>
      <c r="I150" s="259">
        <v>0</v>
      </c>
      <c r="J150" s="259">
        <v>0</v>
      </c>
      <c r="K150" s="259">
        <v>0</v>
      </c>
      <c r="L150" s="259">
        <v>0</v>
      </c>
      <c r="M150" s="259">
        <v>0</v>
      </c>
      <c r="N150" s="259">
        <v>0</v>
      </c>
      <c r="O150" s="259">
        <v>0</v>
      </c>
      <c r="P150" s="259">
        <v>0</v>
      </c>
      <c r="Q150" s="259">
        <v>0</v>
      </c>
      <c r="R150" s="259">
        <v>0</v>
      </c>
      <c r="S150" s="259">
        <v>0</v>
      </c>
      <c r="T150" s="259">
        <f t="shared" si="4"/>
        <v>1592</v>
      </c>
      <c r="U150" s="259">
        <v>0</v>
      </c>
    </row>
    <row r="151" spans="1:21">
      <c r="A151" s="253">
        <v>149</v>
      </c>
      <c r="B151" s="254">
        <v>45744</v>
      </c>
      <c r="C151" s="255" t="s">
        <v>2795</v>
      </c>
      <c r="D151" s="256" t="s">
        <v>2796</v>
      </c>
      <c r="E151" s="257">
        <v>1412022</v>
      </c>
      <c r="F151" s="255" t="s">
        <v>259</v>
      </c>
      <c r="G151" s="258">
        <v>300</v>
      </c>
      <c r="H151" s="259"/>
      <c r="I151" s="259">
        <v>0</v>
      </c>
      <c r="J151" s="259">
        <v>0</v>
      </c>
      <c r="K151" s="259">
        <v>0</v>
      </c>
      <c r="L151" s="259">
        <v>0</v>
      </c>
      <c r="M151" s="259">
        <v>0</v>
      </c>
      <c r="N151" s="259">
        <v>0</v>
      </c>
      <c r="O151" s="259">
        <v>0</v>
      </c>
      <c r="P151" s="259">
        <v>0</v>
      </c>
      <c r="Q151" s="259">
        <v>0</v>
      </c>
      <c r="R151" s="259">
        <v>0</v>
      </c>
      <c r="S151" s="259">
        <v>0</v>
      </c>
      <c r="T151" s="259">
        <f t="shared" si="4"/>
        <v>300</v>
      </c>
      <c r="U151" s="259">
        <v>0</v>
      </c>
    </row>
    <row r="152" spans="1:21">
      <c r="A152" s="253">
        <v>150</v>
      </c>
      <c r="B152" s="254">
        <v>45744</v>
      </c>
      <c r="C152" s="255" t="s">
        <v>2797</v>
      </c>
      <c r="D152" s="256" t="s">
        <v>2798</v>
      </c>
      <c r="E152" s="257">
        <v>1412022</v>
      </c>
      <c r="F152" s="255" t="s">
        <v>259</v>
      </c>
      <c r="G152" s="258">
        <v>825</v>
      </c>
      <c r="H152" s="259"/>
      <c r="I152" s="259">
        <v>0</v>
      </c>
      <c r="J152" s="259">
        <v>0</v>
      </c>
      <c r="K152" s="259">
        <v>0</v>
      </c>
      <c r="L152" s="259">
        <v>0</v>
      </c>
      <c r="M152" s="259">
        <v>0</v>
      </c>
      <c r="N152" s="259">
        <v>0</v>
      </c>
      <c r="O152" s="259">
        <v>0</v>
      </c>
      <c r="P152" s="259">
        <v>0</v>
      </c>
      <c r="Q152" s="259">
        <v>0</v>
      </c>
      <c r="R152" s="259">
        <v>0</v>
      </c>
      <c r="S152" s="259">
        <v>0</v>
      </c>
      <c r="T152" s="259">
        <f t="shared" si="4"/>
        <v>825</v>
      </c>
      <c r="U152" s="259">
        <v>0</v>
      </c>
    </row>
    <row r="153" spans="1:21">
      <c r="A153" s="253">
        <v>151</v>
      </c>
      <c r="B153" s="254">
        <v>45744</v>
      </c>
      <c r="C153" s="255" t="s">
        <v>2799</v>
      </c>
      <c r="D153" s="256" t="s">
        <v>2800</v>
      </c>
      <c r="E153" s="257">
        <v>1412022</v>
      </c>
      <c r="F153" s="255" t="s">
        <v>259</v>
      </c>
      <c r="G153" s="258">
        <v>1592</v>
      </c>
      <c r="H153" s="259"/>
      <c r="I153" s="259">
        <v>0</v>
      </c>
      <c r="J153" s="259">
        <v>0</v>
      </c>
      <c r="K153" s="259">
        <v>0</v>
      </c>
      <c r="L153" s="259">
        <v>0</v>
      </c>
      <c r="M153" s="259">
        <v>0</v>
      </c>
      <c r="N153" s="259">
        <v>0</v>
      </c>
      <c r="O153" s="259">
        <v>0</v>
      </c>
      <c r="P153" s="259">
        <v>0</v>
      </c>
      <c r="Q153" s="259">
        <v>0</v>
      </c>
      <c r="R153" s="259">
        <v>0</v>
      </c>
      <c r="S153" s="259">
        <v>0</v>
      </c>
      <c r="T153" s="259">
        <f t="shared" si="4"/>
        <v>1592</v>
      </c>
      <c r="U153" s="259">
        <v>0</v>
      </c>
    </row>
    <row r="154" spans="1:21">
      <c r="A154" s="253">
        <v>152</v>
      </c>
      <c r="B154" s="254">
        <v>45719</v>
      </c>
      <c r="C154" s="255" t="s">
        <v>2663</v>
      </c>
      <c r="D154" s="256" t="s">
        <v>2801</v>
      </c>
      <c r="E154" s="257">
        <v>1423001</v>
      </c>
      <c r="F154" s="255" t="s">
        <v>217</v>
      </c>
      <c r="G154" s="258">
        <v>12000</v>
      </c>
      <c r="H154" s="259"/>
      <c r="I154" s="259">
        <v>0</v>
      </c>
      <c r="J154" s="259">
        <v>0</v>
      </c>
      <c r="K154" s="259">
        <v>0</v>
      </c>
      <c r="L154" s="259">
        <v>0</v>
      </c>
      <c r="M154" s="259">
        <v>0</v>
      </c>
      <c r="N154" s="259">
        <v>0</v>
      </c>
      <c r="O154" s="259">
        <v>0</v>
      </c>
      <c r="P154" s="259">
        <v>0</v>
      </c>
      <c r="Q154" s="259">
        <v>0</v>
      </c>
      <c r="R154" s="259">
        <v>0</v>
      </c>
      <c r="S154" s="259">
        <v>0</v>
      </c>
      <c r="T154" s="259">
        <v>0</v>
      </c>
      <c r="U154" s="259">
        <f t="shared" ref="U154:U217" si="5">G154</f>
        <v>12000</v>
      </c>
    </row>
    <row r="155" spans="1:21">
      <c r="A155" s="253">
        <v>153</v>
      </c>
      <c r="B155" s="254">
        <v>45719</v>
      </c>
      <c r="C155" s="255" t="s">
        <v>2663</v>
      </c>
      <c r="D155" s="256" t="s">
        <v>2801</v>
      </c>
      <c r="E155" s="257">
        <v>1430007</v>
      </c>
      <c r="F155" s="255" t="s">
        <v>924</v>
      </c>
      <c r="G155" s="258">
        <v>2539</v>
      </c>
      <c r="H155" s="259"/>
      <c r="I155" s="259">
        <v>0</v>
      </c>
      <c r="J155" s="259">
        <v>0</v>
      </c>
      <c r="K155" s="259">
        <v>0</v>
      </c>
      <c r="L155" s="259">
        <v>0</v>
      </c>
      <c r="M155" s="259">
        <v>0</v>
      </c>
      <c r="N155" s="259">
        <v>0</v>
      </c>
      <c r="O155" s="259">
        <v>0</v>
      </c>
      <c r="P155" s="259">
        <v>0</v>
      </c>
      <c r="Q155" s="259">
        <v>0</v>
      </c>
      <c r="R155" s="259">
        <v>0</v>
      </c>
      <c r="S155" s="259">
        <v>0</v>
      </c>
      <c r="T155" s="259">
        <v>0</v>
      </c>
      <c r="U155" s="259">
        <f t="shared" si="5"/>
        <v>2539</v>
      </c>
    </row>
    <row r="156" spans="1:21">
      <c r="A156" s="253">
        <v>154</v>
      </c>
      <c r="B156" s="254">
        <v>45720</v>
      </c>
      <c r="C156" s="255" t="s">
        <v>2802</v>
      </c>
      <c r="D156" s="256" t="s">
        <v>2803</v>
      </c>
      <c r="E156" s="257">
        <v>1422033</v>
      </c>
      <c r="F156" s="255" t="s">
        <v>311</v>
      </c>
      <c r="G156" s="258">
        <v>800</v>
      </c>
      <c r="H156" s="259"/>
      <c r="I156" s="259">
        <v>0</v>
      </c>
      <c r="J156" s="259">
        <v>0</v>
      </c>
      <c r="K156" s="259">
        <v>0</v>
      </c>
      <c r="L156" s="259">
        <v>0</v>
      </c>
      <c r="M156" s="259">
        <v>0</v>
      </c>
      <c r="N156" s="259">
        <v>0</v>
      </c>
      <c r="O156" s="259">
        <v>0</v>
      </c>
      <c r="P156" s="259">
        <v>0</v>
      </c>
      <c r="Q156" s="259">
        <v>0</v>
      </c>
      <c r="R156" s="259">
        <v>0</v>
      </c>
      <c r="S156" s="259">
        <v>0</v>
      </c>
      <c r="T156" s="259">
        <v>0</v>
      </c>
      <c r="U156" s="259">
        <f t="shared" si="5"/>
        <v>800</v>
      </c>
    </row>
    <row r="157" spans="1:21">
      <c r="A157" s="253">
        <v>155</v>
      </c>
      <c r="B157" s="254">
        <v>45720</v>
      </c>
      <c r="C157" s="255" t="s">
        <v>2804</v>
      </c>
      <c r="D157" s="256" t="s">
        <v>2805</v>
      </c>
      <c r="E157" s="257">
        <v>1422033</v>
      </c>
      <c r="F157" s="255" t="s">
        <v>311</v>
      </c>
      <c r="G157" s="258">
        <v>800</v>
      </c>
      <c r="H157" s="259"/>
      <c r="I157" s="259">
        <v>0</v>
      </c>
      <c r="J157" s="259">
        <v>0</v>
      </c>
      <c r="K157" s="259">
        <v>0</v>
      </c>
      <c r="L157" s="259">
        <v>0</v>
      </c>
      <c r="M157" s="259">
        <v>0</v>
      </c>
      <c r="N157" s="259">
        <v>0</v>
      </c>
      <c r="O157" s="259">
        <v>0</v>
      </c>
      <c r="P157" s="259">
        <v>0</v>
      </c>
      <c r="Q157" s="259">
        <v>0</v>
      </c>
      <c r="R157" s="259">
        <v>0</v>
      </c>
      <c r="S157" s="259">
        <v>0</v>
      </c>
      <c r="T157" s="259">
        <v>0</v>
      </c>
      <c r="U157" s="259">
        <f t="shared" si="5"/>
        <v>800</v>
      </c>
    </row>
    <row r="158" spans="1:21">
      <c r="A158" s="253">
        <v>156</v>
      </c>
      <c r="B158" s="254">
        <v>45723</v>
      </c>
      <c r="C158" s="255" t="s">
        <v>2666</v>
      </c>
      <c r="D158" s="256" t="s">
        <v>2806</v>
      </c>
      <c r="E158" s="257">
        <v>1423506</v>
      </c>
      <c r="F158" s="255" t="s">
        <v>918</v>
      </c>
      <c r="G158" s="258">
        <v>810</v>
      </c>
      <c r="H158" s="259"/>
      <c r="I158" s="259">
        <v>0</v>
      </c>
      <c r="J158" s="259">
        <v>0</v>
      </c>
      <c r="K158" s="259">
        <v>0</v>
      </c>
      <c r="L158" s="259">
        <v>0</v>
      </c>
      <c r="M158" s="259">
        <v>0</v>
      </c>
      <c r="N158" s="259">
        <v>0</v>
      </c>
      <c r="O158" s="259">
        <v>0</v>
      </c>
      <c r="P158" s="259">
        <v>0</v>
      </c>
      <c r="Q158" s="259">
        <v>0</v>
      </c>
      <c r="R158" s="259">
        <v>0</v>
      </c>
      <c r="S158" s="259">
        <v>0</v>
      </c>
      <c r="T158" s="259">
        <v>0</v>
      </c>
      <c r="U158" s="259">
        <f t="shared" si="5"/>
        <v>810</v>
      </c>
    </row>
    <row r="159" spans="1:21">
      <c r="A159" s="253">
        <v>157</v>
      </c>
      <c r="B159" s="254">
        <v>45729</v>
      </c>
      <c r="C159" s="255" t="s">
        <v>2663</v>
      </c>
      <c r="D159" s="256" t="s">
        <v>2807</v>
      </c>
      <c r="E159" s="257">
        <v>1423001</v>
      </c>
      <c r="F159" s="255" t="s">
        <v>217</v>
      </c>
      <c r="G159" s="258">
        <v>9498</v>
      </c>
      <c r="H159" s="259"/>
      <c r="I159" s="259">
        <v>0</v>
      </c>
      <c r="J159" s="259">
        <v>0</v>
      </c>
      <c r="K159" s="259">
        <v>0</v>
      </c>
      <c r="L159" s="259">
        <v>0</v>
      </c>
      <c r="M159" s="259">
        <v>0</v>
      </c>
      <c r="N159" s="259">
        <v>0</v>
      </c>
      <c r="O159" s="259">
        <v>0</v>
      </c>
      <c r="P159" s="259">
        <v>0</v>
      </c>
      <c r="Q159" s="259">
        <v>0</v>
      </c>
      <c r="R159" s="259">
        <v>0</v>
      </c>
      <c r="S159" s="259">
        <v>0</v>
      </c>
      <c r="T159" s="259">
        <v>0</v>
      </c>
      <c r="U159" s="259">
        <f t="shared" si="5"/>
        <v>9498</v>
      </c>
    </row>
    <row r="160" spans="1:21">
      <c r="A160" s="253">
        <v>158</v>
      </c>
      <c r="B160" s="254">
        <v>45729</v>
      </c>
      <c r="C160" s="255" t="s">
        <v>2663</v>
      </c>
      <c r="D160" s="256" t="s">
        <v>2808</v>
      </c>
      <c r="E160" s="257">
        <v>1430007</v>
      </c>
      <c r="F160" s="255" t="s">
        <v>924</v>
      </c>
      <c r="G160" s="258">
        <v>6444</v>
      </c>
      <c r="H160" s="259"/>
      <c r="I160" s="259">
        <v>0</v>
      </c>
      <c r="J160" s="259">
        <v>0</v>
      </c>
      <c r="K160" s="259">
        <v>0</v>
      </c>
      <c r="L160" s="259">
        <v>0</v>
      </c>
      <c r="M160" s="259">
        <v>0</v>
      </c>
      <c r="N160" s="259">
        <v>0</v>
      </c>
      <c r="O160" s="259">
        <v>0</v>
      </c>
      <c r="P160" s="259">
        <v>0</v>
      </c>
      <c r="Q160" s="259">
        <v>0</v>
      </c>
      <c r="R160" s="259">
        <v>0</v>
      </c>
      <c r="S160" s="259">
        <v>0</v>
      </c>
      <c r="T160" s="259">
        <v>0</v>
      </c>
      <c r="U160" s="259">
        <f t="shared" si="5"/>
        <v>6444</v>
      </c>
    </row>
    <row r="161" spans="1:21">
      <c r="A161" s="253">
        <v>159</v>
      </c>
      <c r="B161" s="254">
        <v>45729</v>
      </c>
      <c r="C161" s="255" t="s">
        <v>2663</v>
      </c>
      <c r="D161" s="256" t="s">
        <v>2809</v>
      </c>
      <c r="E161" s="257">
        <v>1423001</v>
      </c>
      <c r="F161" s="255" t="s">
        <v>217</v>
      </c>
      <c r="G161" s="258">
        <v>28140</v>
      </c>
      <c r="H161" s="259"/>
      <c r="I161" s="259">
        <v>0</v>
      </c>
      <c r="J161" s="259">
        <v>0</v>
      </c>
      <c r="K161" s="259">
        <v>0</v>
      </c>
      <c r="L161" s="259">
        <v>0</v>
      </c>
      <c r="M161" s="259">
        <v>0</v>
      </c>
      <c r="N161" s="259">
        <v>0</v>
      </c>
      <c r="O161" s="259">
        <v>0</v>
      </c>
      <c r="P161" s="259">
        <v>0</v>
      </c>
      <c r="Q161" s="259">
        <v>0</v>
      </c>
      <c r="R161" s="259">
        <v>0</v>
      </c>
      <c r="S161" s="259">
        <v>0</v>
      </c>
      <c r="T161" s="259">
        <v>0</v>
      </c>
      <c r="U161" s="259">
        <f t="shared" si="5"/>
        <v>28140</v>
      </c>
    </row>
    <row r="162" spans="1:21">
      <c r="A162" s="253">
        <v>160</v>
      </c>
      <c r="B162" s="254">
        <v>45729</v>
      </c>
      <c r="C162" s="255" t="s">
        <v>2810</v>
      </c>
      <c r="D162" s="256" t="s">
        <v>2811</v>
      </c>
      <c r="E162" s="257">
        <v>1423517</v>
      </c>
      <c r="F162" s="255" t="s">
        <v>919</v>
      </c>
      <c r="G162" s="258">
        <v>1930</v>
      </c>
      <c r="H162" s="259"/>
      <c r="I162" s="259">
        <v>0</v>
      </c>
      <c r="J162" s="259">
        <v>0</v>
      </c>
      <c r="K162" s="259">
        <v>0</v>
      </c>
      <c r="L162" s="259">
        <v>0</v>
      </c>
      <c r="M162" s="259">
        <v>0</v>
      </c>
      <c r="N162" s="259">
        <v>0</v>
      </c>
      <c r="O162" s="259">
        <v>0</v>
      </c>
      <c r="P162" s="259">
        <v>0</v>
      </c>
      <c r="Q162" s="259">
        <v>0</v>
      </c>
      <c r="R162" s="259">
        <v>0</v>
      </c>
      <c r="S162" s="259">
        <v>0</v>
      </c>
      <c r="T162" s="259">
        <v>0</v>
      </c>
      <c r="U162" s="259">
        <f t="shared" si="5"/>
        <v>1930</v>
      </c>
    </row>
    <row r="163" spans="1:21">
      <c r="A163" s="253">
        <v>161</v>
      </c>
      <c r="B163" s="254">
        <v>45730</v>
      </c>
      <c r="C163" s="255" t="s">
        <v>2663</v>
      </c>
      <c r="D163" s="256" t="s">
        <v>2812</v>
      </c>
      <c r="E163" s="257">
        <v>1423001</v>
      </c>
      <c r="F163" s="255" t="s">
        <v>217</v>
      </c>
      <c r="G163" s="258">
        <v>10433</v>
      </c>
      <c r="H163" s="259"/>
      <c r="I163" s="259">
        <v>0</v>
      </c>
      <c r="J163" s="259">
        <v>0</v>
      </c>
      <c r="K163" s="259">
        <v>0</v>
      </c>
      <c r="L163" s="259">
        <v>0</v>
      </c>
      <c r="M163" s="259">
        <v>0</v>
      </c>
      <c r="N163" s="259">
        <v>0</v>
      </c>
      <c r="O163" s="259">
        <v>0</v>
      </c>
      <c r="P163" s="259">
        <v>0</v>
      </c>
      <c r="Q163" s="259">
        <v>0</v>
      </c>
      <c r="R163" s="259">
        <v>0</v>
      </c>
      <c r="S163" s="259">
        <v>0</v>
      </c>
      <c r="T163" s="259">
        <v>0</v>
      </c>
      <c r="U163" s="259">
        <f t="shared" si="5"/>
        <v>10433</v>
      </c>
    </row>
    <row r="164" spans="1:21">
      <c r="A164" s="253">
        <v>162</v>
      </c>
      <c r="B164" s="254">
        <v>45730</v>
      </c>
      <c r="C164" s="255" t="s">
        <v>2810</v>
      </c>
      <c r="D164" s="256" t="s">
        <v>2813</v>
      </c>
      <c r="E164" s="257">
        <v>1423517</v>
      </c>
      <c r="F164" s="255" t="s">
        <v>919</v>
      </c>
      <c r="G164" s="258">
        <v>1905</v>
      </c>
      <c r="H164" s="259"/>
      <c r="I164" s="259">
        <v>0</v>
      </c>
      <c r="J164" s="259">
        <v>0</v>
      </c>
      <c r="K164" s="259">
        <v>0</v>
      </c>
      <c r="L164" s="259">
        <v>0</v>
      </c>
      <c r="M164" s="259">
        <v>0</v>
      </c>
      <c r="N164" s="259">
        <v>0</v>
      </c>
      <c r="O164" s="259">
        <v>0</v>
      </c>
      <c r="P164" s="259">
        <v>0</v>
      </c>
      <c r="Q164" s="259">
        <v>0</v>
      </c>
      <c r="R164" s="259">
        <v>0</v>
      </c>
      <c r="S164" s="259">
        <v>0</v>
      </c>
      <c r="T164" s="259">
        <v>0</v>
      </c>
      <c r="U164" s="259">
        <f t="shared" si="5"/>
        <v>1905</v>
      </c>
    </row>
    <row r="165" spans="1:21">
      <c r="A165" s="253">
        <v>163</v>
      </c>
      <c r="B165" s="254">
        <v>45733</v>
      </c>
      <c r="C165" s="255" t="s">
        <v>2726</v>
      </c>
      <c r="D165" s="256" t="s">
        <v>2814</v>
      </c>
      <c r="E165" s="257">
        <v>1412022</v>
      </c>
      <c r="F165" s="255" t="s">
        <v>259</v>
      </c>
      <c r="G165" s="258">
        <v>1900</v>
      </c>
      <c r="H165" s="259"/>
      <c r="I165" s="259">
        <v>0</v>
      </c>
      <c r="J165" s="259">
        <v>0</v>
      </c>
      <c r="K165" s="259">
        <v>0</v>
      </c>
      <c r="L165" s="259">
        <v>0</v>
      </c>
      <c r="M165" s="259">
        <v>0</v>
      </c>
      <c r="N165" s="259">
        <v>0</v>
      </c>
      <c r="O165" s="259">
        <v>0</v>
      </c>
      <c r="P165" s="259">
        <v>0</v>
      </c>
      <c r="Q165" s="259">
        <v>0</v>
      </c>
      <c r="R165" s="259">
        <v>0</v>
      </c>
      <c r="S165" s="259">
        <v>0</v>
      </c>
      <c r="T165" s="259">
        <v>0</v>
      </c>
      <c r="U165" s="259">
        <f t="shared" si="5"/>
        <v>1900</v>
      </c>
    </row>
    <row r="166" spans="1:21">
      <c r="A166" s="253">
        <v>164</v>
      </c>
      <c r="B166" s="254">
        <v>45733</v>
      </c>
      <c r="C166" s="255" t="s">
        <v>2726</v>
      </c>
      <c r="D166" s="256" t="s">
        <v>2815</v>
      </c>
      <c r="E166" s="257">
        <v>1422044</v>
      </c>
      <c r="F166" s="255" t="s">
        <v>323</v>
      </c>
      <c r="G166" s="258">
        <v>3500</v>
      </c>
      <c r="H166" s="259"/>
      <c r="I166" s="259">
        <v>0</v>
      </c>
      <c r="J166" s="259">
        <v>0</v>
      </c>
      <c r="K166" s="259">
        <v>0</v>
      </c>
      <c r="L166" s="259">
        <v>0</v>
      </c>
      <c r="M166" s="259">
        <v>0</v>
      </c>
      <c r="N166" s="259">
        <v>0</v>
      </c>
      <c r="O166" s="259">
        <v>0</v>
      </c>
      <c r="P166" s="259">
        <v>0</v>
      </c>
      <c r="Q166" s="259">
        <v>0</v>
      </c>
      <c r="R166" s="259">
        <v>0</v>
      </c>
      <c r="S166" s="259">
        <v>0</v>
      </c>
      <c r="T166" s="259">
        <v>0</v>
      </c>
      <c r="U166" s="259">
        <f t="shared" si="5"/>
        <v>3500</v>
      </c>
    </row>
    <row r="167" spans="1:21">
      <c r="A167" s="253">
        <v>165</v>
      </c>
      <c r="B167" s="254">
        <v>45733</v>
      </c>
      <c r="C167" s="255" t="s">
        <v>2726</v>
      </c>
      <c r="D167" s="256" t="s">
        <v>2816</v>
      </c>
      <c r="E167" s="257">
        <v>1422044</v>
      </c>
      <c r="F167" s="255" t="s">
        <v>323</v>
      </c>
      <c r="G167" s="258">
        <v>5000</v>
      </c>
      <c r="H167" s="259"/>
      <c r="I167" s="259">
        <v>0</v>
      </c>
      <c r="J167" s="259">
        <v>0</v>
      </c>
      <c r="K167" s="259">
        <v>0</v>
      </c>
      <c r="L167" s="259">
        <v>0</v>
      </c>
      <c r="M167" s="259">
        <v>0</v>
      </c>
      <c r="N167" s="259">
        <v>0</v>
      </c>
      <c r="O167" s="259">
        <v>0</v>
      </c>
      <c r="P167" s="259">
        <v>0</v>
      </c>
      <c r="Q167" s="259">
        <v>0</v>
      </c>
      <c r="R167" s="259">
        <v>0</v>
      </c>
      <c r="S167" s="259">
        <v>0</v>
      </c>
      <c r="T167" s="259">
        <v>0</v>
      </c>
      <c r="U167" s="259">
        <f t="shared" si="5"/>
        <v>5000</v>
      </c>
    </row>
    <row r="168" spans="1:21">
      <c r="A168" s="253">
        <v>166</v>
      </c>
      <c r="B168" s="254">
        <v>45733</v>
      </c>
      <c r="C168" s="255" t="s">
        <v>2663</v>
      </c>
      <c r="D168" s="256" t="s">
        <v>2817</v>
      </c>
      <c r="E168" s="257">
        <v>1423001</v>
      </c>
      <c r="F168" s="255" t="s">
        <v>217</v>
      </c>
      <c r="G168" s="258">
        <v>1738</v>
      </c>
      <c r="H168" s="259"/>
      <c r="I168" s="259">
        <v>0</v>
      </c>
      <c r="J168" s="259">
        <v>0</v>
      </c>
      <c r="K168" s="259">
        <v>0</v>
      </c>
      <c r="L168" s="259">
        <v>0</v>
      </c>
      <c r="M168" s="259">
        <v>0</v>
      </c>
      <c r="N168" s="259">
        <v>0</v>
      </c>
      <c r="O168" s="259">
        <v>0</v>
      </c>
      <c r="P168" s="259">
        <v>0</v>
      </c>
      <c r="Q168" s="259">
        <v>0</v>
      </c>
      <c r="R168" s="259">
        <v>0</v>
      </c>
      <c r="S168" s="259">
        <v>0</v>
      </c>
      <c r="T168" s="259">
        <v>0</v>
      </c>
      <c r="U168" s="259">
        <f t="shared" si="5"/>
        <v>1738</v>
      </c>
    </row>
    <row r="169" spans="1:21">
      <c r="A169" s="253">
        <v>167</v>
      </c>
      <c r="B169" s="254">
        <v>45733</v>
      </c>
      <c r="C169" s="255" t="s">
        <v>2663</v>
      </c>
      <c r="D169" s="256" t="s">
        <v>2818</v>
      </c>
      <c r="E169" s="257">
        <v>1423001</v>
      </c>
      <c r="F169" s="255" t="s">
        <v>217</v>
      </c>
      <c r="G169" s="258">
        <v>2274</v>
      </c>
      <c r="H169" s="259"/>
      <c r="I169" s="259">
        <v>0</v>
      </c>
      <c r="J169" s="259">
        <v>0</v>
      </c>
      <c r="K169" s="259">
        <v>0</v>
      </c>
      <c r="L169" s="259">
        <v>0</v>
      </c>
      <c r="M169" s="259">
        <v>0</v>
      </c>
      <c r="N169" s="259">
        <v>0</v>
      </c>
      <c r="O169" s="259">
        <v>0</v>
      </c>
      <c r="P169" s="259">
        <v>0</v>
      </c>
      <c r="Q169" s="259">
        <v>0</v>
      </c>
      <c r="R169" s="259">
        <v>0</v>
      </c>
      <c r="S169" s="259">
        <v>0</v>
      </c>
      <c r="T169" s="259">
        <v>0</v>
      </c>
      <c r="U169" s="259">
        <f t="shared" si="5"/>
        <v>2274</v>
      </c>
    </row>
    <row r="170" spans="1:21">
      <c r="A170" s="253">
        <v>168</v>
      </c>
      <c r="B170" s="254">
        <v>45733</v>
      </c>
      <c r="C170" s="255" t="s">
        <v>2663</v>
      </c>
      <c r="D170" s="256" t="s">
        <v>2819</v>
      </c>
      <c r="E170" s="257">
        <v>1430007</v>
      </c>
      <c r="F170" s="255" t="s">
        <v>924</v>
      </c>
      <c r="G170" s="258">
        <v>1389</v>
      </c>
      <c r="H170" s="259"/>
      <c r="I170" s="259">
        <v>0</v>
      </c>
      <c r="J170" s="259">
        <v>0</v>
      </c>
      <c r="K170" s="259">
        <v>0</v>
      </c>
      <c r="L170" s="259">
        <v>0</v>
      </c>
      <c r="M170" s="259">
        <v>0</v>
      </c>
      <c r="N170" s="259">
        <v>0</v>
      </c>
      <c r="O170" s="259">
        <v>0</v>
      </c>
      <c r="P170" s="259">
        <v>0</v>
      </c>
      <c r="Q170" s="259">
        <v>0</v>
      </c>
      <c r="R170" s="259">
        <v>0</v>
      </c>
      <c r="S170" s="259">
        <v>0</v>
      </c>
      <c r="T170" s="259">
        <v>0</v>
      </c>
      <c r="U170" s="259">
        <f t="shared" si="5"/>
        <v>1389</v>
      </c>
    </row>
    <row r="171" spans="1:21">
      <c r="A171" s="253">
        <v>169</v>
      </c>
      <c r="B171" s="254">
        <v>45733</v>
      </c>
      <c r="C171" s="255" t="s">
        <v>2663</v>
      </c>
      <c r="D171" s="256" t="s">
        <v>2820</v>
      </c>
      <c r="E171" s="257">
        <v>1423001</v>
      </c>
      <c r="F171" s="255" t="s">
        <v>217</v>
      </c>
      <c r="G171" s="258">
        <v>7091</v>
      </c>
      <c r="H171" s="259"/>
      <c r="I171" s="259">
        <v>0</v>
      </c>
      <c r="J171" s="259">
        <v>0</v>
      </c>
      <c r="K171" s="259">
        <v>0</v>
      </c>
      <c r="L171" s="259">
        <v>0</v>
      </c>
      <c r="M171" s="259">
        <v>0</v>
      </c>
      <c r="N171" s="259">
        <v>0</v>
      </c>
      <c r="O171" s="259">
        <v>0</v>
      </c>
      <c r="P171" s="259">
        <v>0</v>
      </c>
      <c r="Q171" s="259">
        <v>0</v>
      </c>
      <c r="R171" s="259">
        <v>0</v>
      </c>
      <c r="S171" s="259">
        <v>0</v>
      </c>
      <c r="T171" s="259">
        <v>0</v>
      </c>
      <c r="U171" s="259">
        <f t="shared" si="5"/>
        <v>7091</v>
      </c>
    </row>
    <row r="172" spans="1:21">
      <c r="A172" s="253">
        <v>170</v>
      </c>
      <c r="B172" s="254">
        <v>45733</v>
      </c>
      <c r="C172" s="255" t="s">
        <v>2810</v>
      </c>
      <c r="D172" s="256" t="s">
        <v>2821</v>
      </c>
      <c r="E172" s="257">
        <v>1423517</v>
      </c>
      <c r="F172" s="255" t="s">
        <v>919</v>
      </c>
      <c r="G172" s="258">
        <v>1315</v>
      </c>
      <c r="H172" s="259"/>
      <c r="I172" s="259">
        <v>0</v>
      </c>
      <c r="J172" s="259">
        <v>0</v>
      </c>
      <c r="K172" s="259">
        <v>0</v>
      </c>
      <c r="L172" s="259">
        <v>0</v>
      </c>
      <c r="M172" s="259">
        <v>0</v>
      </c>
      <c r="N172" s="259">
        <v>0</v>
      </c>
      <c r="O172" s="259">
        <v>0</v>
      </c>
      <c r="P172" s="259">
        <v>0</v>
      </c>
      <c r="Q172" s="259">
        <v>0</v>
      </c>
      <c r="R172" s="259">
        <v>0</v>
      </c>
      <c r="S172" s="259">
        <v>0</v>
      </c>
      <c r="T172" s="259">
        <v>0</v>
      </c>
      <c r="U172" s="259">
        <f t="shared" si="5"/>
        <v>1315</v>
      </c>
    </row>
    <row r="173" spans="1:21">
      <c r="A173" s="253">
        <v>171</v>
      </c>
      <c r="B173" s="254">
        <v>45734</v>
      </c>
      <c r="C173" s="255" t="s">
        <v>2804</v>
      </c>
      <c r="D173" s="256" t="s">
        <v>2822</v>
      </c>
      <c r="E173" s="257">
        <v>1423078</v>
      </c>
      <c r="F173" s="255" t="s">
        <v>915</v>
      </c>
      <c r="G173" s="258">
        <v>3000</v>
      </c>
      <c r="H173" s="259"/>
      <c r="I173" s="259">
        <v>0</v>
      </c>
      <c r="J173" s="259">
        <v>0</v>
      </c>
      <c r="K173" s="259">
        <v>0</v>
      </c>
      <c r="L173" s="259">
        <v>0</v>
      </c>
      <c r="M173" s="259">
        <v>0</v>
      </c>
      <c r="N173" s="259">
        <v>0</v>
      </c>
      <c r="O173" s="259">
        <v>0</v>
      </c>
      <c r="P173" s="259">
        <v>0</v>
      </c>
      <c r="Q173" s="259">
        <v>0</v>
      </c>
      <c r="R173" s="259">
        <v>0</v>
      </c>
      <c r="S173" s="259">
        <v>0</v>
      </c>
      <c r="T173" s="259">
        <v>0</v>
      </c>
      <c r="U173" s="259">
        <f t="shared" si="5"/>
        <v>3000</v>
      </c>
    </row>
    <row r="174" spans="1:21">
      <c r="A174" s="253">
        <v>172</v>
      </c>
      <c r="B174" s="254">
        <v>45734</v>
      </c>
      <c r="C174" s="255" t="s">
        <v>2663</v>
      </c>
      <c r="D174" s="256" t="s">
        <v>2823</v>
      </c>
      <c r="E174" s="257">
        <v>1423001</v>
      </c>
      <c r="F174" s="255" t="s">
        <v>217</v>
      </c>
      <c r="G174" s="258">
        <v>9281</v>
      </c>
      <c r="H174" s="259"/>
      <c r="I174" s="259">
        <v>0</v>
      </c>
      <c r="J174" s="259">
        <v>0</v>
      </c>
      <c r="K174" s="259">
        <v>0</v>
      </c>
      <c r="L174" s="259">
        <v>0</v>
      </c>
      <c r="M174" s="259">
        <v>0</v>
      </c>
      <c r="N174" s="259">
        <v>0</v>
      </c>
      <c r="O174" s="259">
        <v>0</v>
      </c>
      <c r="P174" s="259">
        <v>0</v>
      </c>
      <c r="Q174" s="259">
        <v>0</v>
      </c>
      <c r="R174" s="259">
        <v>0</v>
      </c>
      <c r="S174" s="259">
        <v>0</v>
      </c>
      <c r="T174" s="259">
        <v>0</v>
      </c>
      <c r="U174" s="259">
        <f t="shared" si="5"/>
        <v>9281</v>
      </c>
    </row>
    <row r="175" spans="1:21">
      <c r="A175" s="253">
        <v>173</v>
      </c>
      <c r="B175" s="254">
        <v>45735</v>
      </c>
      <c r="C175" s="255" t="s">
        <v>2742</v>
      </c>
      <c r="D175" s="256" t="s">
        <v>2824</v>
      </c>
      <c r="E175" s="257">
        <v>1430007</v>
      </c>
      <c r="F175" s="255" t="s">
        <v>924</v>
      </c>
      <c r="G175" s="258">
        <v>6000</v>
      </c>
      <c r="H175" s="259"/>
      <c r="I175" s="259">
        <v>0</v>
      </c>
      <c r="J175" s="259">
        <v>0</v>
      </c>
      <c r="K175" s="259">
        <v>0</v>
      </c>
      <c r="L175" s="259">
        <v>0</v>
      </c>
      <c r="M175" s="259">
        <v>0</v>
      </c>
      <c r="N175" s="259">
        <v>0</v>
      </c>
      <c r="O175" s="259">
        <v>0</v>
      </c>
      <c r="P175" s="259">
        <v>0</v>
      </c>
      <c r="Q175" s="259">
        <v>0</v>
      </c>
      <c r="R175" s="259">
        <v>0</v>
      </c>
      <c r="S175" s="259">
        <v>0</v>
      </c>
      <c r="T175" s="259">
        <v>0</v>
      </c>
      <c r="U175" s="259">
        <f t="shared" si="5"/>
        <v>6000</v>
      </c>
    </row>
    <row r="176" spans="1:21">
      <c r="A176" s="253">
        <v>174</v>
      </c>
      <c r="B176" s="254">
        <v>45735</v>
      </c>
      <c r="C176" s="255" t="s">
        <v>2825</v>
      </c>
      <c r="D176" s="256" t="s">
        <v>2826</v>
      </c>
      <c r="E176" s="257">
        <v>1423078</v>
      </c>
      <c r="F176" s="255" t="s">
        <v>915</v>
      </c>
      <c r="G176" s="258">
        <v>8500</v>
      </c>
      <c r="H176" s="259"/>
      <c r="I176" s="259">
        <v>0</v>
      </c>
      <c r="J176" s="259">
        <v>0</v>
      </c>
      <c r="K176" s="259">
        <v>0</v>
      </c>
      <c r="L176" s="259">
        <v>0</v>
      </c>
      <c r="M176" s="259">
        <v>0</v>
      </c>
      <c r="N176" s="259">
        <v>0</v>
      </c>
      <c r="O176" s="259">
        <v>0</v>
      </c>
      <c r="P176" s="259">
        <v>0</v>
      </c>
      <c r="Q176" s="259">
        <v>0</v>
      </c>
      <c r="R176" s="259">
        <v>0</v>
      </c>
      <c r="S176" s="259">
        <v>0</v>
      </c>
      <c r="T176" s="259">
        <v>0</v>
      </c>
      <c r="U176" s="259">
        <f t="shared" si="5"/>
        <v>8500</v>
      </c>
    </row>
    <row r="177" spans="1:21">
      <c r="A177" s="253">
        <v>175</v>
      </c>
      <c r="B177" s="254">
        <v>45736</v>
      </c>
      <c r="C177" s="255" t="s">
        <v>2663</v>
      </c>
      <c r="D177" s="256" t="s">
        <v>2827</v>
      </c>
      <c r="E177" s="257">
        <v>1423001</v>
      </c>
      <c r="F177" s="255" t="s">
        <v>217</v>
      </c>
      <c r="G177" s="258">
        <v>9237</v>
      </c>
      <c r="H177" s="259"/>
      <c r="I177" s="259">
        <v>0</v>
      </c>
      <c r="J177" s="259">
        <v>0</v>
      </c>
      <c r="K177" s="259">
        <v>0</v>
      </c>
      <c r="L177" s="259">
        <v>0</v>
      </c>
      <c r="M177" s="259">
        <v>0</v>
      </c>
      <c r="N177" s="259">
        <v>0</v>
      </c>
      <c r="O177" s="259">
        <v>0</v>
      </c>
      <c r="P177" s="259">
        <v>0</v>
      </c>
      <c r="Q177" s="259">
        <v>0</v>
      </c>
      <c r="R177" s="259">
        <v>0</v>
      </c>
      <c r="S177" s="259">
        <v>0</v>
      </c>
      <c r="T177" s="259">
        <v>0</v>
      </c>
      <c r="U177" s="259">
        <f t="shared" si="5"/>
        <v>9237</v>
      </c>
    </row>
    <row r="178" spans="1:21">
      <c r="A178" s="253">
        <v>176</v>
      </c>
      <c r="B178" s="254">
        <v>45736</v>
      </c>
      <c r="C178" s="255" t="s">
        <v>2663</v>
      </c>
      <c r="D178" s="256" t="s">
        <v>2828</v>
      </c>
      <c r="E178" s="257">
        <v>1430007</v>
      </c>
      <c r="F178" s="255" t="s">
        <v>924</v>
      </c>
      <c r="G178" s="258">
        <v>4139</v>
      </c>
      <c r="H178" s="259"/>
      <c r="I178" s="259">
        <v>0</v>
      </c>
      <c r="J178" s="259">
        <v>0</v>
      </c>
      <c r="K178" s="259">
        <v>0</v>
      </c>
      <c r="L178" s="259">
        <v>0</v>
      </c>
      <c r="M178" s="259">
        <v>0</v>
      </c>
      <c r="N178" s="259">
        <v>0</v>
      </c>
      <c r="O178" s="259">
        <v>0</v>
      </c>
      <c r="P178" s="259">
        <v>0</v>
      </c>
      <c r="Q178" s="259">
        <v>0</v>
      </c>
      <c r="R178" s="259">
        <v>0</v>
      </c>
      <c r="S178" s="259">
        <v>0</v>
      </c>
      <c r="T178" s="259">
        <v>0</v>
      </c>
      <c r="U178" s="259">
        <f t="shared" si="5"/>
        <v>4139</v>
      </c>
    </row>
    <row r="179" spans="1:21">
      <c r="A179" s="253">
        <v>177</v>
      </c>
      <c r="B179" s="254">
        <v>45737</v>
      </c>
      <c r="C179" s="255" t="s">
        <v>2690</v>
      </c>
      <c r="D179" s="256" t="s">
        <v>2829</v>
      </c>
      <c r="E179" s="257">
        <v>1422041</v>
      </c>
      <c r="F179" s="255" t="s">
        <v>319</v>
      </c>
      <c r="G179" s="258">
        <v>30000</v>
      </c>
      <c r="H179" s="259"/>
      <c r="I179" s="259">
        <v>0</v>
      </c>
      <c r="J179" s="259">
        <v>0</v>
      </c>
      <c r="K179" s="259">
        <v>0</v>
      </c>
      <c r="L179" s="259">
        <v>0</v>
      </c>
      <c r="M179" s="259">
        <v>0</v>
      </c>
      <c r="N179" s="259">
        <v>0</v>
      </c>
      <c r="O179" s="259">
        <v>0</v>
      </c>
      <c r="P179" s="259">
        <v>0</v>
      </c>
      <c r="Q179" s="259">
        <v>0</v>
      </c>
      <c r="R179" s="259">
        <v>0</v>
      </c>
      <c r="S179" s="259">
        <v>0</v>
      </c>
      <c r="T179" s="259">
        <v>0</v>
      </c>
      <c r="U179" s="259">
        <f t="shared" si="5"/>
        <v>30000</v>
      </c>
    </row>
    <row r="180" spans="1:21">
      <c r="A180" s="253">
        <v>178</v>
      </c>
      <c r="B180" s="254">
        <v>45737</v>
      </c>
      <c r="C180" s="255" t="s">
        <v>2690</v>
      </c>
      <c r="D180" s="256" t="s">
        <v>2829</v>
      </c>
      <c r="E180" s="257">
        <v>1423281</v>
      </c>
      <c r="F180" s="255" t="s">
        <v>354</v>
      </c>
      <c r="G180" s="258">
        <v>40000</v>
      </c>
      <c r="H180" s="259"/>
      <c r="I180" s="259">
        <v>0</v>
      </c>
      <c r="J180" s="259">
        <v>0</v>
      </c>
      <c r="K180" s="259">
        <v>0</v>
      </c>
      <c r="L180" s="259">
        <v>0</v>
      </c>
      <c r="M180" s="259">
        <v>0</v>
      </c>
      <c r="N180" s="259">
        <v>0</v>
      </c>
      <c r="O180" s="259">
        <v>0</v>
      </c>
      <c r="P180" s="259">
        <v>0</v>
      </c>
      <c r="Q180" s="259">
        <v>0</v>
      </c>
      <c r="R180" s="259">
        <v>0</v>
      </c>
      <c r="S180" s="259">
        <v>0</v>
      </c>
      <c r="T180" s="259">
        <v>0</v>
      </c>
      <c r="U180" s="259">
        <f t="shared" si="5"/>
        <v>40000</v>
      </c>
    </row>
    <row r="181" spans="1:21">
      <c r="A181" s="253">
        <v>179</v>
      </c>
      <c r="B181" s="254">
        <v>45737</v>
      </c>
      <c r="C181" s="255" t="s">
        <v>2690</v>
      </c>
      <c r="D181" s="256" t="s">
        <v>2829</v>
      </c>
      <c r="E181" s="257">
        <v>1423517</v>
      </c>
      <c r="F181" s="255" t="s">
        <v>919</v>
      </c>
      <c r="G181" s="258">
        <v>48691.27</v>
      </c>
      <c r="H181" s="259"/>
      <c r="I181" s="259">
        <v>0</v>
      </c>
      <c r="J181" s="259">
        <v>0</v>
      </c>
      <c r="K181" s="259">
        <v>0</v>
      </c>
      <c r="L181" s="259">
        <v>0</v>
      </c>
      <c r="M181" s="259">
        <v>0</v>
      </c>
      <c r="N181" s="259">
        <v>0</v>
      </c>
      <c r="O181" s="259">
        <v>0</v>
      </c>
      <c r="P181" s="259">
        <v>0</v>
      </c>
      <c r="Q181" s="259">
        <v>0</v>
      </c>
      <c r="R181" s="259">
        <v>0</v>
      </c>
      <c r="S181" s="259">
        <v>0</v>
      </c>
      <c r="T181" s="259">
        <v>0</v>
      </c>
      <c r="U181" s="259">
        <f t="shared" si="5"/>
        <v>48691.27</v>
      </c>
    </row>
    <row r="182" spans="1:21">
      <c r="A182" s="253">
        <v>180</v>
      </c>
      <c r="B182" s="254">
        <v>45737</v>
      </c>
      <c r="C182" s="255" t="s">
        <v>2690</v>
      </c>
      <c r="D182" s="256" t="s">
        <v>2830</v>
      </c>
      <c r="E182" s="257">
        <v>1422026</v>
      </c>
      <c r="F182" s="255" t="s">
        <v>303</v>
      </c>
      <c r="G182" s="258">
        <v>10000</v>
      </c>
      <c r="H182" s="259"/>
      <c r="I182" s="259">
        <v>0</v>
      </c>
      <c r="J182" s="259">
        <v>0</v>
      </c>
      <c r="K182" s="259">
        <v>0</v>
      </c>
      <c r="L182" s="259">
        <v>0</v>
      </c>
      <c r="M182" s="259">
        <v>0</v>
      </c>
      <c r="N182" s="259">
        <v>0</v>
      </c>
      <c r="O182" s="259">
        <v>0</v>
      </c>
      <c r="P182" s="259">
        <v>0</v>
      </c>
      <c r="Q182" s="259">
        <v>0</v>
      </c>
      <c r="R182" s="259">
        <v>0</v>
      </c>
      <c r="S182" s="259">
        <v>0</v>
      </c>
      <c r="T182" s="259">
        <v>0</v>
      </c>
      <c r="U182" s="259">
        <f t="shared" si="5"/>
        <v>10000</v>
      </c>
    </row>
    <row r="183" spans="1:21">
      <c r="A183" s="253">
        <v>181</v>
      </c>
      <c r="B183" s="254">
        <v>45737</v>
      </c>
      <c r="C183" s="255" t="s">
        <v>2690</v>
      </c>
      <c r="D183" s="256" t="s">
        <v>2830</v>
      </c>
      <c r="E183" s="257">
        <v>1422038</v>
      </c>
      <c r="F183" s="255" t="s">
        <v>315</v>
      </c>
      <c r="G183" s="258">
        <v>35000</v>
      </c>
      <c r="H183" s="259"/>
      <c r="I183" s="259">
        <v>0</v>
      </c>
      <c r="J183" s="259">
        <v>0</v>
      </c>
      <c r="K183" s="259">
        <v>0</v>
      </c>
      <c r="L183" s="259">
        <v>0</v>
      </c>
      <c r="M183" s="259">
        <v>0</v>
      </c>
      <c r="N183" s="259">
        <v>0</v>
      </c>
      <c r="O183" s="259">
        <v>0</v>
      </c>
      <c r="P183" s="259">
        <v>0</v>
      </c>
      <c r="Q183" s="259">
        <v>0</v>
      </c>
      <c r="R183" s="259">
        <v>0</v>
      </c>
      <c r="S183" s="259">
        <v>0</v>
      </c>
      <c r="T183" s="259">
        <v>0</v>
      </c>
      <c r="U183" s="259">
        <f t="shared" si="5"/>
        <v>35000</v>
      </c>
    </row>
    <row r="184" spans="1:21">
      <c r="A184" s="253">
        <v>182</v>
      </c>
      <c r="B184" s="254">
        <v>45737</v>
      </c>
      <c r="C184" s="255" t="s">
        <v>2690</v>
      </c>
      <c r="D184" s="256" t="s">
        <v>2830</v>
      </c>
      <c r="E184" s="257">
        <v>1422052</v>
      </c>
      <c r="F184" s="255" t="s">
        <v>327</v>
      </c>
      <c r="G184" s="258">
        <v>5000</v>
      </c>
      <c r="H184" s="259"/>
      <c r="I184" s="259">
        <v>0</v>
      </c>
      <c r="J184" s="259">
        <v>0</v>
      </c>
      <c r="K184" s="259">
        <v>0</v>
      </c>
      <c r="L184" s="259">
        <v>0</v>
      </c>
      <c r="M184" s="259">
        <v>0</v>
      </c>
      <c r="N184" s="259">
        <v>0</v>
      </c>
      <c r="O184" s="259">
        <v>0</v>
      </c>
      <c r="P184" s="259">
        <v>0</v>
      </c>
      <c r="Q184" s="259">
        <v>0</v>
      </c>
      <c r="R184" s="259">
        <v>0</v>
      </c>
      <c r="S184" s="259">
        <v>0</v>
      </c>
      <c r="T184" s="259">
        <v>0</v>
      </c>
      <c r="U184" s="259">
        <f t="shared" si="5"/>
        <v>5000</v>
      </c>
    </row>
    <row r="185" spans="1:21">
      <c r="A185" s="253">
        <v>183</v>
      </c>
      <c r="B185" s="254">
        <v>45737</v>
      </c>
      <c r="C185" s="255" t="s">
        <v>2690</v>
      </c>
      <c r="D185" s="256" t="s">
        <v>2830</v>
      </c>
      <c r="E185" s="257">
        <v>1422053</v>
      </c>
      <c r="F185" s="255" t="s">
        <v>329</v>
      </c>
      <c r="G185" s="258">
        <v>5000</v>
      </c>
      <c r="H185" s="259"/>
      <c r="I185" s="259">
        <v>0</v>
      </c>
      <c r="J185" s="259">
        <v>0</v>
      </c>
      <c r="K185" s="259">
        <v>0</v>
      </c>
      <c r="L185" s="259">
        <v>0</v>
      </c>
      <c r="M185" s="259">
        <v>0</v>
      </c>
      <c r="N185" s="259">
        <v>0</v>
      </c>
      <c r="O185" s="259">
        <v>0</v>
      </c>
      <c r="P185" s="259">
        <v>0</v>
      </c>
      <c r="Q185" s="259">
        <v>0</v>
      </c>
      <c r="R185" s="259">
        <v>0</v>
      </c>
      <c r="S185" s="259">
        <v>0</v>
      </c>
      <c r="T185" s="259">
        <v>0</v>
      </c>
      <c r="U185" s="259">
        <f t="shared" si="5"/>
        <v>5000</v>
      </c>
    </row>
    <row r="186" spans="1:21">
      <c r="A186" s="253">
        <v>184</v>
      </c>
      <c r="B186" s="254">
        <v>45737</v>
      </c>
      <c r="C186" s="255" t="s">
        <v>2690</v>
      </c>
      <c r="D186" s="256" t="s">
        <v>2830</v>
      </c>
      <c r="E186" s="257">
        <v>1422055</v>
      </c>
      <c r="F186" s="255" t="s">
        <v>333</v>
      </c>
      <c r="G186" s="258">
        <v>5000</v>
      </c>
      <c r="H186" s="259"/>
      <c r="I186" s="259">
        <v>0</v>
      </c>
      <c r="J186" s="259">
        <v>0</v>
      </c>
      <c r="K186" s="259">
        <v>0</v>
      </c>
      <c r="L186" s="259">
        <v>0</v>
      </c>
      <c r="M186" s="259">
        <v>0</v>
      </c>
      <c r="N186" s="259">
        <v>0</v>
      </c>
      <c r="O186" s="259">
        <v>0</v>
      </c>
      <c r="P186" s="259">
        <v>0</v>
      </c>
      <c r="Q186" s="259">
        <v>0</v>
      </c>
      <c r="R186" s="259">
        <v>0</v>
      </c>
      <c r="S186" s="259">
        <v>0</v>
      </c>
      <c r="T186" s="259">
        <v>0</v>
      </c>
      <c r="U186" s="259">
        <f t="shared" si="5"/>
        <v>5000</v>
      </c>
    </row>
    <row r="187" spans="1:21">
      <c r="A187" s="253">
        <v>185</v>
      </c>
      <c r="B187" s="254">
        <v>45737</v>
      </c>
      <c r="C187" s="255" t="s">
        <v>2690</v>
      </c>
      <c r="D187" s="256" t="s">
        <v>2830</v>
      </c>
      <c r="E187" s="257">
        <v>1423517</v>
      </c>
      <c r="F187" s="255" t="s">
        <v>919</v>
      </c>
      <c r="G187" s="258">
        <v>28277.98</v>
      </c>
      <c r="H187" s="259"/>
      <c r="I187" s="259">
        <v>0</v>
      </c>
      <c r="J187" s="259">
        <v>0</v>
      </c>
      <c r="K187" s="259">
        <v>0</v>
      </c>
      <c r="L187" s="259">
        <v>0</v>
      </c>
      <c r="M187" s="259">
        <v>0</v>
      </c>
      <c r="N187" s="259">
        <v>0</v>
      </c>
      <c r="O187" s="259">
        <v>0</v>
      </c>
      <c r="P187" s="259">
        <v>0</v>
      </c>
      <c r="Q187" s="259">
        <v>0</v>
      </c>
      <c r="R187" s="259">
        <v>0</v>
      </c>
      <c r="S187" s="259">
        <v>0</v>
      </c>
      <c r="T187" s="259">
        <v>0</v>
      </c>
      <c r="U187" s="259">
        <f t="shared" si="5"/>
        <v>28277.98</v>
      </c>
    </row>
    <row r="188" spans="1:21">
      <c r="A188" s="253">
        <v>186</v>
      </c>
      <c r="B188" s="254">
        <v>45737</v>
      </c>
      <c r="C188" s="255" t="s">
        <v>2690</v>
      </c>
      <c r="D188" s="256" t="s">
        <v>2831</v>
      </c>
      <c r="E188" s="257">
        <v>1422019</v>
      </c>
      <c r="F188" s="255" t="s">
        <v>295</v>
      </c>
      <c r="G188" s="258">
        <v>20000</v>
      </c>
      <c r="H188" s="259"/>
      <c r="I188" s="259">
        <v>0</v>
      </c>
      <c r="J188" s="259">
        <v>0</v>
      </c>
      <c r="K188" s="259">
        <v>0</v>
      </c>
      <c r="L188" s="259">
        <v>0</v>
      </c>
      <c r="M188" s="259">
        <v>0</v>
      </c>
      <c r="N188" s="259">
        <v>0</v>
      </c>
      <c r="O188" s="259">
        <v>0</v>
      </c>
      <c r="P188" s="259">
        <v>0</v>
      </c>
      <c r="Q188" s="259">
        <v>0</v>
      </c>
      <c r="R188" s="259">
        <v>0</v>
      </c>
      <c r="S188" s="259">
        <v>0</v>
      </c>
      <c r="T188" s="259">
        <v>0</v>
      </c>
      <c r="U188" s="259">
        <f t="shared" si="5"/>
        <v>20000</v>
      </c>
    </row>
    <row r="189" spans="1:21">
      <c r="A189" s="253">
        <v>187</v>
      </c>
      <c r="B189" s="254">
        <v>45737</v>
      </c>
      <c r="C189" s="255" t="s">
        <v>2690</v>
      </c>
      <c r="D189" s="256" t="s">
        <v>2831</v>
      </c>
      <c r="E189" s="257">
        <v>1412009</v>
      </c>
      <c r="F189" s="255" t="s">
        <v>266</v>
      </c>
      <c r="G189" s="258">
        <v>10000</v>
      </c>
      <c r="H189" s="259"/>
      <c r="I189" s="259">
        <v>0</v>
      </c>
      <c r="J189" s="259">
        <v>0</v>
      </c>
      <c r="K189" s="259">
        <v>0</v>
      </c>
      <c r="L189" s="259">
        <v>0</v>
      </c>
      <c r="M189" s="259">
        <v>0</v>
      </c>
      <c r="N189" s="259">
        <v>0</v>
      </c>
      <c r="O189" s="259">
        <v>0</v>
      </c>
      <c r="P189" s="259">
        <v>0</v>
      </c>
      <c r="Q189" s="259">
        <v>0</v>
      </c>
      <c r="R189" s="259">
        <v>0</v>
      </c>
      <c r="S189" s="259">
        <v>0</v>
      </c>
      <c r="T189" s="259">
        <v>0</v>
      </c>
      <c r="U189" s="259">
        <f t="shared" si="5"/>
        <v>10000</v>
      </c>
    </row>
    <row r="190" spans="1:21">
      <c r="A190" s="253">
        <v>188</v>
      </c>
      <c r="B190" s="254">
        <v>45737</v>
      </c>
      <c r="C190" s="255" t="s">
        <v>2690</v>
      </c>
      <c r="D190" s="256" t="s">
        <v>2831</v>
      </c>
      <c r="E190" s="257">
        <v>1422042</v>
      </c>
      <c r="F190" s="255" t="s">
        <v>321</v>
      </c>
      <c r="G190" s="258">
        <v>10000</v>
      </c>
      <c r="H190" s="259"/>
      <c r="I190" s="259">
        <v>0</v>
      </c>
      <c r="J190" s="259">
        <v>0</v>
      </c>
      <c r="K190" s="259">
        <v>0</v>
      </c>
      <c r="L190" s="259">
        <v>0</v>
      </c>
      <c r="M190" s="259">
        <v>0</v>
      </c>
      <c r="N190" s="259">
        <v>0</v>
      </c>
      <c r="O190" s="259">
        <v>0</v>
      </c>
      <c r="P190" s="259">
        <v>0</v>
      </c>
      <c r="Q190" s="259">
        <v>0</v>
      </c>
      <c r="R190" s="259">
        <v>0</v>
      </c>
      <c r="S190" s="259">
        <v>0</v>
      </c>
      <c r="T190" s="259">
        <v>0</v>
      </c>
      <c r="U190" s="259">
        <f t="shared" si="5"/>
        <v>10000</v>
      </c>
    </row>
    <row r="191" spans="1:21">
      <c r="A191" s="253">
        <v>189</v>
      </c>
      <c r="B191" s="254">
        <v>45737</v>
      </c>
      <c r="C191" s="255" t="s">
        <v>2690</v>
      </c>
      <c r="D191" s="256" t="s">
        <v>2832</v>
      </c>
      <c r="E191" s="257">
        <v>1423017</v>
      </c>
      <c r="F191" s="255" t="s">
        <v>914</v>
      </c>
      <c r="G191" s="258">
        <v>20000</v>
      </c>
      <c r="H191" s="259"/>
      <c r="I191" s="259">
        <v>0</v>
      </c>
      <c r="J191" s="259">
        <v>0</v>
      </c>
      <c r="K191" s="259">
        <v>0</v>
      </c>
      <c r="L191" s="259">
        <v>0</v>
      </c>
      <c r="M191" s="259">
        <v>0</v>
      </c>
      <c r="N191" s="259">
        <v>0</v>
      </c>
      <c r="O191" s="259">
        <v>0</v>
      </c>
      <c r="P191" s="259">
        <v>0</v>
      </c>
      <c r="Q191" s="259">
        <v>0</v>
      </c>
      <c r="R191" s="259">
        <v>0</v>
      </c>
      <c r="S191" s="259">
        <v>0</v>
      </c>
      <c r="T191" s="259">
        <v>0</v>
      </c>
      <c r="U191" s="259">
        <f t="shared" si="5"/>
        <v>20000</v>
      </c>
    </row>
    <row r="192" spans="1:21">
      <c r="A192" s="253">
        <v>190</v>
      </c>
      <c r="B192" s="254">
        <v>45737</v>
      </c>
      <c r="C192" s="255" t="s">
        <v>2690</v>
      </c>
      <c r="D192" s="256" t="s">
        <v>2832</v>
      </c>
      <c r="E192" s="257">
        <v>1423078</v>
      </c>
      <c r="F192" s="255" t="s">
        <v>915</v>
      </c>
      <c r="G192" s="258">
        <v>80000</v>
      </c>
      <c r="H192" s="259"/>
      <c r="I192" s="259">
        <v>0</v>
      </c>
      <c r="J192" s="259">
        <v>0</v>
      </c>
      <c r="K192" s="259">
        <v>0</v>
      </c>
      <c r="L192" s="259">
        <v>0</v>
      </c>
      <c r="M192" s="259">
        <v>0</v>
      </c>
      <c r="N192" s="259">
        <v>0</v>
      </c>
      <c r="O192" s="259">
        <v>0</v>
      </c>
      <c r="P192" s="259">
        <v>0</v>
      </c>
      <c r="Q192" s="259">
        <v>0</v>
      </c>
      <c r="R192" s="259">
        <v>0</v>
      </c>
      <c r="S192" s="259">
        <v>0</v>
      </c>
      <c r="T192" s="259">
        <v>0</v>
      </c>
      <c r="U192" s="259">
        <f t="shared" si="5"/>
        <v>80000</v>
      </c>
    </row>
    <row r="193" spans="1:21">
      <c r="A193" s="253">
        <v>191</v>
      </c>
      <c r="B193" s="254">
        <v>45737</v>
      </c>
      <c r="C193" s="255" t="s">
        <v>2690</v>
      </c>
      <c r="D193" s="256" t="s">
        <v>2833</v>
      </c>
      <c r="E193" s="257">
        <v>1422024</v>
      </c>
      <c r="F193" s="255" t="s">
        <v>301</v>
      </c>
      <c r="G193" s="258">
        <v>10197.2</v>
      </c>
      <c r="H193" s="259"/>
      <c r="I193" s="259">
        <v>0</v>
      </c>
      <c r="J193" s="259">
        <v>0</v>
      </c>
      <c r="K193" s="259">
        <v>0</v>
      </c>
      <c r="L193" s="259">
        <v>0</v>
      </c>
      <c r="M193" s="259">
        <v>0</v>
      </c>
      <c r="N193" s="259">
        <v>0</v>
      </c>
      <c r="O193" s="259">
        <v>0</v>
      </c>
      <c r="P193" s="259">
        <v>0</v>
      </c>
      <c r="Q193" s="259">
        <v>0</v>
      </c>
      <c r="R193" s="259">
        <v>0</v>
      </c>
      <c r="S193" s="259">
        <v>0</v>
      </c>
      <c r="T193" s="259">
        <v>0</v>
      </c>
      <c r="U193" s="259">
        <f t="shared" si="5"/>
        <v>10197.2</v>
      </c>
    </row>
    <row r="194" spans="1:21">
      <c r="A194" s="253">
        <v>192</v>
      </c>
      <c r="B194" s="254">
        <v>45737</v>
      </c>
      <c r="C194" s="255" t="s">
        <v>2690</v>
      </c>
      <c r="D194" s="256" t="s">
        <v>2833</v>
      </c>
      <c r="E194" s="257">
        <v>1422036</v>
      </c>
      <c r="F194" s="255" t="s">
        <v>313</v>
      </c>
      <c r="G194" s="258">
        <v>65000</v>
      </c>
      <c r="H194" s="259"/>
      <c r="I194" s="259">
        <v>0</v>
      </c>
      <c r="J194" s="259">
        <v>0</v>
      </c>
      <c r="K194" s="259">
        <v>0</v>
      </c>
      <c r="L194" s="259">
        <v>0</v>
      </c>
      <c r="M194" s="259">
        <v>0</v>
      </c>
      <c r="N194" s="259">
        <v>0</v>
      </c>
      <c r="O194" s="259">
        <v>0</v>
      </c>
      <c r="P194" s="259">
        <v>0</v>
      </c>
      <c r="Q194" s="259">
        <v>0</v>
      </c>
      <c r="R194" s="259">
        <v>0</v>
      </c>
      <c r="S194" s="259">
        <v>0</v>
      </c>
      <c r="T194" s="259">
        <v>0</v>
      </c>
      <c r="U194" s="259">
        <f t="shared" si="5"/>
        <v>65000</v>
      </c>
    </row>
    <row r="195" spans="1:21">
      <c r="A195" s="253">
        <v>193</v>
      </c>
      <c r="B195" s="254">
        <v>45737</v>
      </c>
      <c r="C195" s="255" t="s">
        <v>2690</v>
      </c>
      <c r="D195" s="256" t="s">
        <v>2833</v>
      </c>
      <c r="E195" s="257">
        <v>1423011</v>
      </c>
      <c r="F195" s="255" t="s">
        <v>911</v>
      </c>
      <c r="G195" s="258">
        <v>20000</v>
      </c>
      <c r="H195" s="259"/>
      <c r="I195" s="259">
        <v>0</v>
      </c>
      <c r="J195" s="259">
        <v>0</v>
      </c>
      <c r="K195" s="259">
        <v>0</v>
      </c>
      <c r="L195" s="259">
        <v>0</v>
      </c>
      <c r="M195" s="259">
        <v>0</v>
      </c>
      <c r="N195" s="259">
        <v>0</v>
      </c>
      <c r="O195" s="259">
        <v>0</v>
      </c>
      <c r="P195" s="259">
        <v>0</v>
      </c>
      <c r="Q195" s="259">
        <v>0</v>
      </c>
      <c r="R195" s="259">
        <v>0</v>
      </c>
      <c r="S195" s="259">
        <v>0</v>
      </c>
      <c r="T195" s="259">
        <v>0</v>
      </c>
      <c r="U195" s="259">
        <f t="shared" si="5"/>
        <v>20000</v>
      </c>
    </row>
    <row r="196" spans="1:21">
      <c r="A196" s="253">
        <v>194</v>
      </c>
      <c r="B196" s="254">
        <v>45737</v>
      </c>
      <c r="C196" s="255" t="s">
        <v>2834</v>
      </c>
      <c r="D196" s="256" t="s">
        <v>2835</v>
      </c>
      <c r="E196" s="257">
        <v>1422040</v>
      </c>
      <c r="F196" s="255" t="s">
        <v>317</v>
      </c>
      <c r="G196" s="258">
        <v>1500</v>
      </c>
      <c r="H196" s="259"/>
      <c r="I196" s="259">
        <v>0</v>
      </c>
      <c r="J196" s="259">
        <v>0</v>
      </c>
      <c r="K196" s="259">
        <v>0</v>
      </c>
      <c r="L196" s="259">
        <v>0</v>
      </c>
      <c r="M196" s="259">
        <v>0</v>
      </c>
      <c r="N196" s="259">
        <v>0</v>
      </c>
      <c r="O196" s="259">
        <v>0</v>
      </c>
      <c r="P196" s="259">
        <v>0</v>
      </c>
      <c r="Q196" s="259">
        <v>0</v>
      </c>
      <c r="R196" s="259">
        <v>0</v>
      </c>
      <c r="S196" s="259">
        <v>0</v>
      </c>
      <c r="T196" s="259">
        <v>0</v>
      </c>
      <c r="U196" s="259">
        <f t="shared" si="5"/>
        <v>1500</v>
      </c>
    </row>
    <row r="197" spans="1:21">
      <c r="A197" s="253">
        <v>195</v>
      </c>
      <c r="B197" s="254">
        <v>45737</v>
      </c>
      <c r="C197" s="255" t="s">
        <v>2834</v>
      </c>
      <c r="D197" s="256" t="s">
        <v>2836</v>
      </c>
      <c r="E197" s="257">
        <v>1422040</v>
      </c>
      <c r="F197" s="255" t="s">
        <v>317</v>
      </c>
      <c r="G197" s="258">
        <v>2000</v>
      </c>
      <c r="H197" s="259"/>
      <c r="I197" s="259">
        <v>0</v>
      </c>
      <c r="J197" s="259">
        <v>0</v>
      </c>
      <c r="K197" s="259">
        <v>0</v>
      </c>
      <c r="L197" s="259">
        <v>0</v>
      </c>
      <c r="M197" s="259">
        <v>0</v>
      </c>
      <c r="N197" s="259">
        <v>0</v>
      </c>
      <c r="O197" s="259">
        <v>0</v>
      </c>
      <c r="P197" s="259">
        <v>0</v>
      </c>
      <c r="Q197" s="259">
        <v>0</v>
      </c>
      <c r="R197" s="259">
        <v>0</v>
      </c>
      <c r="S197" s="259">
        <v>0</v>
      </c>
      <c r="T197" s="259">
        <v>0</v>
      </c>
      <c r="U197" s="259">
        <f t="shared" si="5"/>
        <v>2000</v>
      </c>
    </row>
    <row r="198" spans="1:21">
      <c r="A198" s="253">
        <v>196</v>
      </c>
      <c r="B198" s="254">
        <v>45737</v>
      </c>
      <c r="C198" s="255" t="s">
        <v>2834</v>
      </c>
      <c r="D198" s="256" t="s">
        <v>2837</v>
      </c>
      <c r="E198" s="257">
        <v>1422040</v>
      </c>
      <c r="F198" s="255" t="s">
        <v>317</v>
      </c>
      <c r="G198" s="258">
        <v>1000</v>
      </c>
      <c r="H198" s="259"/>
      <c r="I198" s="259">
        <v>0</v>
      </c>
      <c r="J198" s="259">
        <v>0</v>
      </c>
      <c r="K198" s="259">
        <v>0</v>
      </c>
      <c r="L198" s="259">
        <v>0</v>
      </c>
      <c r="M198" s="259">
        <v>0</v>
      </c>
      <c r="N198" s="259">
        <v>0</v>
      </c>
      <c r="O198" s="259">
        <v>0</v>
      </c>
      <c r="P198" s="259">
        <v>0</v>
      </c>
      <c r="Q198" s="259">
        <v>0</v>
      </c>
      <c r="R198" s="259">
        <v>0</v>
      </c>
      <c r="S198" s="259">
        <v>0</v>
      </c>
      <c r="T198" s="259">
        <v>0</v>
      </c>
      <c r="U198" s="259">
        <f t="shared" si="5"/>
        <v>1000</v>
      </c>
    </row>
    <row r="199" spans="1:21">
      <c r="A199" s="253">
        <v>197</v>
      </c>
      <c r="B199" s="254">
        <v>45737</v>
      </c>
      <c r="C199" s="255" t="s">
        <v>2834</v>
      </c>
      <c r="D199" s="256" t="s">
        <v>2838</v>
      </c>
      <c r="E199" s="257">
        <v>1422040</v>
      </c>
      <c r="F199" s="255" t="s">
        <v>317</v>
      </c>
      <c r="G199" s="258">
        <v>1000</v>
      </c>
      <c r="H199" s="259"/>
      <c r="I199" s="259">
        <v>0</v>
      </c>
      <c r="J199" s="259">
        <v>0</v>
      </c>
      <c r="K199" s="259">
        <v>0</v>
      </c>
      <c r="L199" s="259">
        <v>0</v>
      </c>
      <c r="M199" s="259">
        <v>0</v>
      </c>
      <c r="N199" s="259">
        <v>0</v>
      </c>
      <c r="O199" s="259">
        <v>0</v>
      </c>
      <c r="P199" s="259">
        <v>0</v>
      </c>
      <c r="Q199" s="259">
        <v>0</v>
      </c>
      <c r="R199" s="259">
        <v>0</v>
      </c>
      <c r="S199" s="259">
        <v>0</v>
      </c>
      <c r="T199" s="259">
        <v>0</v>
      </c>
      <c r="U199" s="259">
        <f t="shared" si="5"/>
        <v>1000</v>
      </c>
    </row>
    <row r="200" spans="1:21">
      <c r="A200" s="253">
        <v>198</v>
      </c>
      <c r="B200" s="254">
        <v>45737</v>
      </c>
      <c r="C200" s="255" t="s">
        <v>2834</v>
      </c>
      <c r="D200" s="256" t="s">
        <v>2839</v>
      </c>
      <c r="E200" s="257">
        <v>1422040</v>
      </c>
      <c r="F200" s="255" t="s">
        <v>317</v>
      </c>
      <c r="G200" s="258">
        <v>1000</v>
      </c>
      <c r="H200" s="259"/>
      <c r="I200" s="259">
        <v>0</v>
      </c>
      <c r="J200" s="259">
        <v>0</v>
      </c>
      <c r="K200" s="259">
        <v>0</v>
      </c>
      <c r="L200" s="259">
        <v>0</v>
      </c>
      <c r="M200" s="259">
        <v>0</v>
      </c>
      <c r="N200" s="259">
        <v>0</v>
      </c>
      <c r="O200" s="259">
        <v>0</v>
      </c>
      <c r="P200" s="259">
        <v>0</v>
      </c>
      <c r="Q200" s="259">
        <v>0</v>
      </c>
      <c r="R200" s="259">
        <v>0</v>
      </c>
      <c r="S200" s="259">
        <v>0</v>
      </c>
      <c r="T200" s="259">
        <v>0</v>
      </c>
      <c r="U200" s="259">
        <f t="shared" si="5"/>
        <v>1000</v>
      </c>
    </row>
    <row r="201" spans="1:21">
      <c r="A201" s="253">
        <v>199</v>
      </c>
      <c r="B201" s="254">
        <v>45740</v>
      </c>
      <c r="C201" s="255" t="s">
        <v>2840</v>
      </c>
      <c r="D201" s="256" t="s">
        <v>2841</v>
      </c>
      <c r="E201" s="257">
        <v>1430006</v>
      </c>
      <c r="F201" s="255" t="s">
        <v>923</v>
      </c>
      <c r="G201" s="258">
        <v>618</v>
      </c>
      <c r="H201" s="259"/>
      <c r="I201" s="259">
        <v>0</v>
      </c>
      <c r="J201" s="259">
        <v>0</v>
      </c>
      <c r="K201" s="259">
        <v>0</v>
      </c>
      <c r="L201" s="259">
        <v>0</v>
      </c>
      <c r="M201" s="259">
        <v>0</v>
      </c>
      <c r="N201" s="259">
        <v>0</v>
      </c>
      <c r="O201" s="259">
        <v>0</v>
      </c>
      <c r="P201" s="259">
        <v>0</v>
      </c>
      <c r="Q201" s="259">
        <v>0</v>
      </c>
      <c r="R201" s="259">
        <v>0</v>
      </c>
      <c r="S201" s="259">
        <v>0</v>
      </c>
      <c r="T201" s="259">
        <v>0</v>
      </c>
      <c r="U201" s="259">
        <f t="shared" si="5"/>
        <v>618</v>
      </c>
    </row>
    <row r="202" spans="1:21">
      <c r="A202" s="253">
        <v>200</v>
      </c>
      <c r="B202" s="254">
        <v>45740</v>
      </c>
      <c r="C202" s="255" t="s">
        <v>2840</v>
      </c>
      <c r="D202" s="256" t="s">
        <v>2842</v>
      </c>
      <c r="E202" s="257">
        <v>1423281</v>
      </c>
      <c r="F202" s="255" t="s">
        <v>354</v>
      </c>
      <c r="G202" s="258">
        <v>23620</v>
      </c>
      <c r="H202" s="259"/>
      <c r="I202" s="259">
        <v>0</v>
      </c>
      <c r="J202" s="259">
        <v>0</v>
      </c>
      <c r="K202" s="259">
        <v>0</v>
      </c>
      <c r="L202" s="259">
        <v>0</v>
      </c>
      <c r="M202" s="259">
        <v>0</v>
      </c>
      <c r="N202" s="259">
        <v>0</v>
      </c>
      <c r="O202" s="259">
        <v>0</v>
      </c>
      <c r="P202" s="259">
        <v>0</v>
      </c>
      <c r="Q202" s="259">
        <v>0</v>
      </c>
      <c r="R202" s="259">
        <v>0</v>
      </c>
      <c r="S202" s="259">
        <v>0</v>
      </c>
      <c r="T202" s="259">
        <v>0</v>
      </c>
      <c r="U202" s="259">
        <f t="shared" si="5"/>
        <v>23620</v>
      </c>
    </row>
    <row r="203" spans="1:21">
      <c r="A203" s="253">
        <v>201</v>
      </c>
      <c r="B203" s="254">
        <v>45740</v>
      </c>
      <c r="C203" s="255" t="s">
        <v>2663</v>
      </c>
      <c r="D203" s="256" t="s">
        <v>2843</v>
      </c>
      <c r="E203" s="257">
        <v>1423001</v>
      </c>
      <c r="F203" s="255" t="s">
        <v>217</v>
      </c>
      <c r="G203" s="258">
        <v>6022</v>
      </c>
      <c r="H203" s="259"/>
      <c r="I203" s="259">
        <v>0</v>
      </c>
      <c r="J203" s="259">
        <v>0</v>
      </c>
      <c r="K203" s="259">
        <v>0</v>
      </c>
      <c r="L203" s="259">
        <v>0</v>
      </c>
      <c r="M203" s="259">
        <v>0</v>
      </c>
      <c r="N203" s="259">
        <v>0</v>
      </c>
      <c r="O203" s="259">
        <v>0</v>
      </c>
      <c r="P203" s="259">
        <v>0</v>
      </c>
      <c r="Q203" s="259">
        <v>0</v>
      </c>
      <c r="R203" s="259">
        <v>0</v>
      </c>
      <c r="S203" s="259">
        <v>0</v>
      </c>
      <c r="T203" s="259">
        <v>0</v>
      </c>
      <c r="U203" s="259">
        <f t="shared" si="5"/>
        <v>6022</v>
      </c>
    </row>
    <row r="204" spans="1:21">
      <c r="A204" s="253">
        <v>202</v>
      </c>
      <c r="B204" s="254">
        <v>45740</v>
      </c>
      <c r="C204" s="255" t="s">
        <v>2663</v>
      </c>
      <c r="D204" s="256" t="s">
        <v>2844</v>
      </c>
      <c r="E204" s="257">
        <v>1423001</v>
      </c>
      <c r="F204" s="255" t="s">
        <v>217</v>
      </c>
      <c r="G204" s="258">
        <v>4141</v>
      </c>
      <c r="H204" s="259"/>
      <c r="I204" s="259">
        <v>0</v>
      </c>
      <c r="J204" s="259">
        <v>0</v>
      </c>
      <c r="K204" s="259">
        <v>0</v>
      </c>
      <c r="L204" s="259">
        <v>0</v>
      </c>
      <c r="M204" s="259">
        <v>0</v>
      </c>
      <c r="N204" s="259">
        <v>0</v>
      </c>
      <c r="O204" s="259">
        <v>0</v>
      </c>
      <c r="P204" s="259">
        <v>0</v>
      </c>
      <c r="Q204" s="259">
        <v>0</v>
      </c>
      <c r="R204" s="259">
        <v>0</v>
      </c>
      <c r="S204" s="259">
        <v>0</v>
      </c>
      <c r="T204" s="259">
        <v>0</v>
      </c>
      <c r="U204" s="259">
        <f t="shared" si="5"/>
        <v>4141</v>
      </c>
    </row>
    <row r="205" spans="1:21">
      <c r="A205" s="253">
        <v>203</v>
      </c>
      <c r="B205" s="254">
        <v>45740</v>
      </c>
      <c r="C205" s="255" t="s">
        <v>2663</v>
      </c>
      <c r="D205" s="256" t="s">
        <v>2844</v>
      </c>
      <c r="E205" s="257">
        <v>1430007</v>
      </c>
      <c r="F205" s="255" t="s">
        <v>924</v>
      </c>
      <c r="G205" s="258">
        <v>3000</v>
      </c>
      <c r="H205" s="259"/>
      <c r="I205" s="259">
        <v>0</v>
      </c>
      <c r="J205" s="259">
        <v>0</v>
      </c>
      <c r="K205" s="259">
        <v>0</v>
      </c>
      <c r="L205" s="259">
        <v>0</v>
      </c>
      <c r="M205" s="259">
        <v>0</v>
      </c>
      <c r="N205" s="259">
        <v>0</v>
      </c>
      <c r="O205" s="259">
        <v>0</v>
      </c>
      <c r="P205" s="259">
        <v>0</v>
      </c>
      <c r="Q205" s="259">
        <v>0</v>
      </c>
      <c r="R205" s="259">
        <v>0</v>
      </c>
      <c r="S205" s="259">
        <v>0</v>
      </c>
      <c r="T205" s="259">
        <v>0</v>
      </c>
      <c r="U205" s="259">
        <f t="shared" si="5"/>
        <v>3000</v>
      </c>
    </row>
    <row r="206" spans="1:21">
      <c r="A206" s="253">
        <v>204</v>
      </c>
      <c r="B206" s="254">
        <v>45742</v>
      </c>
      <c r="C206" s="255" t="s">
        <v>2726</v>
      </c>
      <c r="D206" s="256" t="s">
        <v>2845</v>
      </c>
      <c r="E206" s="257">
        <v>1412022</v>
      </c>
      <c r="F206" s="255" t="s">
        <v>259</v>
      </c>
      <c r="G206" s="258">
        <v>2000</v>
      </c>
      <c r="H206" s="259"/>
      <c r="I206" s="259">
        <v>0</v>
      </c>
      <c r="J206" s="259">
        <v>0</v>
      </c>
      <c r="K206" s="259">
        <v>0</v>
      </c>
      <c r="L206" s="259">
        <v>0</v>
      </c>
      <c r="M206" s="259">
        <v>0</v>
      </c>
      <c r="N206" s="259">
        <v>0</v>
      </c>
      <c r="O206" s="259">
        <v>0</v>
      </c>
      <c r="P206" s="259">
        <v>0</v>
      </c>
      <c r="Q206" s="259">
        <v>0</v>
      </c>
      <c r="R206" s="259">
        <v>0</v>
      </c>
      <c r="S206" s="259">
        <v>0</v>
      </c>
      <c r="T206" s="259">
        <v>0</v>
      </c>
      <c r="U206" s="259">
        <f t="shared" si="5"/>
        <v>2000</v>
      </c>
    </row>
    <row r="207" spans="1:21">
      <c r="A207" s="253">
        <v>205</v>
      </c>
      <c r="B207" s="254">
        <v>45742</v>
      </c>
      <c r="C207" s="255" t="s">
        <v>2726</v>
      </c>
      <c r="D207" s="256" t="s">
        <v>2845</v>
      </c>
      <c r="E207" s="257">
        <v>1422036</v>
      </c>
      <c r="F207" s="255" t="s">
        <v>313</v>
      </c>
      <c r="G207" s="258">
        <v>3000</v>
      </c>
      <c r="H207" s="259"/>
      <c r="I207" s="259">
        <v>0</v>
      </c>
      <c r="J207" s="259">
        <v>0</v>
      </c>
      <c r="K207" s="259">
        <v>0</v>
      </c>
      <c r="L207" s="259">
        <v>0</v>
      </c>
      <c r="M207" s="259">
        <v>0</v>
      </c>
      <c r="N207" s="259">
        <v>0</v>
      </c>
      <c r="O207" s="259">
        <v>0</v>
      </c>
      <c r="P207" s="259">
        <v>0</v>
      </c>
      <c r="Q207" s="259">
        <v>0</v>
      </c>
      <c r="R207" s="259">
        <v>0</v>
      </c>
      <c r="S207" s="259">
        <v>0</v>
      </c>
      <c r="T207" s="259">
        <v>0</v>
      </c>
      <c r="U207" s="259">
        <f t="shared" si="5"/>
        <v>3000</v>
      </c>
    </row>
    <row r="208" spans="1:21">
      <c r="A208" s="253">
        <v>206</v>
      </c>
      <c r="B208" s="254">
        <v>45742</v>
      </c>
      <c r="C208" s="255" t="s">
        <v>2726</v>
      </c>
      <c r="D208" s="256" t="s">
        <v>2845</v>
      </c>
      <c r="E208" s="257">
        <v>1422040</v>
      </c>
      <c r="F208" s="255" t="s">
        <v>317</v>
      </c>
      <c r="G208" s="258">
        <v>1100</v>
      </c>
      <c r="H208" s="259"/>
      <c r="I208" s="259">
        <v>0</v>
      </c>
      <c r="J208" s="259">
        <v>0</v>
      </c>
      <c r="K208" s="259">
        <v>0</v>
      </c>
      <c r="L208" s="259">
        <v>0</v>
      </c>
      <c r="M208" s="259">
        <v>0</v>
      </c>
      <c r="N208" s="259">
        <v>0</v>
      </c>
      <c r="O208" s="259">
        <v>0</v>
      </c>
      <c r="P208" s="259">
        <v>0</v>
      </c>
      <c r="Q208" s="259">
        <v>0</v>
      </c>
      <c r="R208" s="259">
        <v>0</v>
      </c>
      <c r="S208" s="259">
        <v>0</v>
      </c>
      <c r="T208" s="259">
        <v>0</v>
      </c>
      <c r="U208" s="259">
        <f t="shared" si="5"/>
        <v>1100</v>
      </c>
    </row>
    <row r="209" spans="1:21">
      <c r="A209" s="253">
        <v>207</v>
      </c>
      <c r="B209" s="254">
        <v>45742</v>
      </c>
      <c r="C209" s="255" t="s">
        <v>2726</v>
      </c>
      <c r="D209" s="256" t="s">
        <v>2846</v>
      </c>
      <c r="E209" s="257">
        <v>1422036</v>
      </c>
      <c r="F209" s="255" t="s">
        <v>313</v>
      </c>
      <c r="G209" s="258">
        <v>7000</v>
      </c>
      <c r="H209" s="259"/>
      <c r="I209" s="259">
        <v>0</v>
      </c>
      <c r="J209" s="259">
        <v>0</v>
      </c>
      <c r="K209" s="259">
        <v>0</v>
      </c>
      <c r="L209" s="259">
        <v>0</v>
      </c>
      <c r="M209" s="259">
        <v>0</v>
      </c>
      <c r="N209" s="259">
        <v>0</v>
      </c>
      <c r="O209" s="259">
        <v>0</v>
      </c>
      <c r="P209" s="259">
        <v>0</v>
      </c>
      <c r="Q209" s="259">
        <v>0</v>
      </c>
      <c r="R209" s="259">
        <v>0</v>
      </c>
      <c r="S209" s="259">
        <v>0</v>
      </c>
      <c r="T209" s="259">
        <v>0</v>
      </c>
      <c r="U209" s="259">
        <f t="shared" si="5"/>
        <v>7000</v>
      </c>
    </row>
    <row r="210" spans="1:21">
      <c r="A210" s="253">
        <v>208</v>
      </c>
      <c r="B210" s="254">
        <v>45742</v>
      </c>
      <c r="C210" s="255" t="s">
        <v>2726</v>
      </c>
      <c r="D210" s="256" t="s">
        <v>2847</v>
      </c>
      <c r="E210" s="257">
        <v>1422040</v>
      </c>
      <c r="F210" s="255" t="s">
        <v>317</v>
      </c>
      <c r="G210" s="258">
        <v>1000</v>
      </c>
      <c r="H210" s="259"/>
      <c r="I210" s="259">
        <v>0</v>
      </c>
      <c r="J210" s="259">
        <v>0</v>
      </c>
      <c r="K210" s="259">
        <v>0</v>
      </c>
      <c r="L210" s="259">
        <v>0</v>
      </c>
      <c r="M210" s="259">
        <v>0</v>
      </c>
      <c r="N210" s="259">
        <v>0</v>
      </c>
      <c r="O210" s="259">
        <v>0</v>
      </c>
      <c r="P210" s="259">
        <v>0</v>
      </c>
      <c r="Q210" s="259">
        <v>0</v>
      </c>
      <c r="R210" s="259">
        <v>0</v>
      </c>
      <c r="S210" s="259">
        <v>0</v>
      </c>
      <c r="T210" s="259">
        <v>0</v>
      </c>
      <c r="U210" s="259">
        <f t="shared" si="5"/>
        <v>1000</v>
      </c>
    </row>
    <row r="211" spans="1:21">
      <c r="A211" s="253">
        <v>209</v>
      </c>
      <c r="B211" s="254">
        <v>45742</v>
      </c>
      <c r="C211" s="255" t="s">
        <v>2726</v>
      </c>
      <c r="D211" s="256" t="s">
        <v>2848</v>
      </c>
      <c r="E211" s="257">
        <v>1412022</v>
      </c>
      <c r="F211" s="255" t="s">
        <v>259</v>
      </c>
      <c r="G211" s="258">
        <v>1000</v>
      </c>
      <c r="H211" s="259"/>
      <c r="I211" s="259">
        <v>0</v>
      </c>
      <c r="J211" s="259">
        <v>0</v>
      </c>
      <c r="K211" s="259">
        <v>0</v>
      </c>
      <c r="L211" s="259">
        <v>0</v>
      </c>
      <c r="M211" s="259">
        <v>0</v>
      </c>
      <c r="N211" s="259">
        <v>0</v>
      </c>
      <c r="O211" s="259">
        <v>0</v>
      </c>
      <c r="P211" s="259">
        <v>0</v>
      </c>
      <c r="Q211" s="259">
        <v>0</v>
      </c>
      <c r="R211" s="259">
        <v>0</v>
      </c>
      <c r="S211" s="259">
        <v>0</v>
      </c>
      <c r="T211" s="259">
        <v>0</v>
      </c>
      <c r="U211" s="259">
        <f t="shared" si="5"/>
        <v>1000</v>
      </c>
    </row>
    <row r="212" spans="1:21">
      <c r="A212" s="253">
        <v>210</v>
      </c>
      <c r="B212" s="254">
        <v>45742</v>
      </c>
      <c r="C212" s="255" t="s">
        <v>2726</v>
      </c>
      <c r="D212" s="256" t="s">
        <v>2849</v>
      </c>
      <c r="E212" s="257">
        <v>1422024</v>
      </c>
      <c r="F212" s="255" t="s">
        <v>301</v>
      </c>
      <c r="G212" s="258">
        <v>1000</v>
      </c>
      <c r="H212" s="259"/>
      <c r="I212" s="259">
        <v>0</v>
      </c>
      <c r="J212" s="259">
        <v>0</v>
      </c>
      <c r="K212" s="259">
        <v>0</v>
      </c>
      <c r="L212" s="259">
        <v>0</v>
      </c>
      <c r="M212" s="259">
        <v>0</v>
      </c>
      <c r="N212" s="259">
        <v>0</v>
      </c>
      <c r="O212" s="259">
        <v>0</v>
      </c>
      <c r="P212" s="259">
        <v>0</v>
      </c>
      <c r="Q212" s="259">
        <v>0</v>
      </c>
      <c r="R212" s="259">
        <v>0</v>
      </c>
      <c r="S212" s="259">
        <v>0</v>
      </c>
      <c r="T212" s="259">
        <v>0</v>
      </c>
      <c r="U212" s="259">
        <f t="shared" si="5"/>
        <v>1000</v>
      </c>
    </row>
    <row r="213" spans="1:21">
      <c r="A213" s="253">
        <v>211</v>
      </c>
      <c r="B213" s="254">
        <v>45742</v>
      </c>
      <c r="C213" s="255" t="s">
        <v>2726</v>
      </c>
      <c r="D213" s="256" t="s">
        <v>2850</v>
      </c>
      <c r="E213" s="257">
        <v>1412022</v>
      </c>
      <c r="F213" s="255" t="s">
        <v>259</v>
      </c>
      <c r="G213" s="258">
        <v>3960</v>
      </c>
      <c r="H213" s="259"/>
      <c r="I213" s="259">
        <v>0</v>
      </c>
      <c r="J213" s="259">
        <v>0</v>
      </c>
      <c r="K213" s="259">
        <v>0</v>
      </c>
      <c r="L213" s="259">
        <v>0</v>
      </c>
      <c r="M213" s="259">
        <v>0</v>
      </c>
      <c r="N213" s="259">
        <v>0</v>
      </c>
      <c r="O213" s="259">
        <v>0</v>
      </c>
      <c r="P213" s="259">
        <v>0</v>
      </c>
      <c r="Q213" s="259">
        <v>0</v>
      </c>
      <c r="R213" s="259">
        <v>0</v>
      </c>
      <c r="S213" s="259">
        <v>0</v>
      </c>
      <c r="T213" s="259">
        <v>0</v>
      </c>
      <c r="U213" s="259">
        <f t="shared" si="5"/>
        <v>3960</v>
      </c>
    </row>
    <row r="214" spans="1:21">
      <c r="A214" s="253">
        <v>212</v>
      </c>
      <c r="B214" s="254">
        <v>45742</v>
      </c>
      <c r="C214" s="255" t="s">
        <v>2726</v>
      </c>
      <c r="D214" s="256" t="s">
        <v>2851</v>
      </c>
      <c r="E214" s="257">
        <v>1422036</v>
      </c>
      <c r="F214" s="255" t="s">
        <v>313</v>
      </c>
      <c r="G214" s="258">
        <v>2500</v>
      </c>
      <c r="H214" s="259"/>
      <c r="I214" s="259">
        <v>0</v>
      </c>
      <c r="J214" s="259">
        <v>0</v>
      </c>
      <c r="K214" s="259">
        <v>0</v>
      </c>
      <c r="L214" s="259">
        <v>0</v>
      </c>
      <c r="M214" s="259">
        <v>0</v>
      </c>
      <c r="N214" s="259">
        <v>0</v>
      </c>
      <c r="O214" s="259">
        <v>0</v>
      </c>
      <c r="P214" s="259">
        <v>0</v>
      </c>
      <c r="Q214" s="259">
        <v>0</v>
      </c>
      <c r="R214" s="259">
        <v>0</v>
      </c>
      <c r="S214" s="259">
        <v>0</v>
      </c>
      <c r="T214" s="259">
        <v>0</v>
      </c>
      <c r="U214" s="259">
        <f t="shared" si="5"/>
        <v>2500</v>
      </c>
    </row>
    <row r="215" spans="1:21">
      <c r="A215" s="253">
        <v>213</v>
      </c>
      <c r="B215" s="254">
        <v>45742</v>
      </c>
      <c r="C215" s="255" t="s">
        <v>2726</v>
      </c>
      <c r="D215" s="256" t="s">
        <v>2852</v>
      </c>
      <c r="E215" s="257">
        <v>1422036</v>
      </c>
      <c r="F215" s="255" t="s">
        <v>313</v>
      </c>
      <c r="G215" s="258">
        <v>3000</v>
      </c>
      <c r="H215" s="259"/>
      <c r="I215" s="259">
        <v>0</v>
      </c>
      <c r="J215" s="259">
        <v>0</v>
      </c>
      <c r="K215" s="259">
        <v>0</v>
      </c>
      <c r="L215" s="259">
        <v>0</v>
      </c>
      <c r="M215" s="259">
        <v>0</v>
      </c>
      <c r="N215" s="259">
        <v>0</v>
      </c>
      <c r="O215" s="259">
        <v>0</v>
      </c>
      <c r="P215" s="259">
        <v>0</v>
      </c>
      <c r="Q215" s="259">
        <v>0</v>
      </c>
      <c r="R215" s="259">
        <v>0</v>
      </c>
      <c r="S215" s="259">
        <v>0</v>
      </c>
      <c r="T215" s="259">
        <v>0</v>
      </c>
      <c r="U215" s="259">
        <f t="shared" si="5"/>
        <v>3000</v>
      </c>
    </row>
    <row r="216" spans="1:21">
      <c r="A216" s="253">
        <v>214</v>
      </c>
      <c r="B216" s="254">
        <v>45742</v>
      </c>
      <c r="C216" s="255" t="s">
        <v>2726</v>
      </c>
      <c r="D216" s="256" t="s">
        <v>2853</v>
      </c>
      <c r="E216" s="257">
        <v>1412022</v>
      </c>
      <c r="F216" s="255" t="s">
        <v>259</v>
      </c>
      <c r="G216" s="258">
        <v>3135</v>
      </c>
      <c r="H216" s="259"/>
      <c r="I216" s="259">
        <v>0</v>
      </c>
      <c r="J216" s="259">
        <v>0</v>
      </c>
      <c r="K216" s="259">
        <v>0</v>
      </c>
      <c r="L216" s="259">
        <v>0</v>
      </c>
      <c r="M216" s="259">
        <v>0</v>
      </c>
      <c r="N216" s="259">
        <v>0</v>
      </c>
      <c r="O216" s="259">
        <v>0</v>
      </c>
      <c r="P216" s="259">
        <v>0</v>
      </c>
      <c r="Q216" s="259">
        <v>0</v>
      </c>
      <c r="R216" s="259">
        <v>0</v>
      </c>
      <c r="S216" s="259">
        <v>0</v>
      </c>
      <c r="T216" s="259">
        <v>0</v>
      </c>
      <c r="U216" s="259">
        <f t="shared" si="5"/>
        <v>3135</v>
      </c>
    </row>
    <row r="217" spans="1:21">
      <c r="A217" s="253">
        <v>215</v>
      </c>
      <c r="B217" s="254">
        <v>45742</v>
      </c>
      <c r="C217" s="255" t="s">
        <v>2726</v>
      </c>
      <c r="D217" s="256" t="s">
        <v>2854</v>
      </c>
      <c r="E217" s="257">
        <v>1422044</v>
      </c>
      <c r="F217" s="255" t="s">
        <v>323</v>
      </c>
      <c r="G217" s="258">
        <v>5000</v>
      </c>
      <c r="H217" s="259"/>
      <c r="I217" s="259">
        <v>0</v>
      </c>
      <c r="J217" s="259">
        <v>0</v>
      </c>
      <c r="K217" s="259">
        <v>0</v>
      </c>
      <c r="L217" s="259">
        <v>0</v>
      </c>
      <c r="M217" s="259">
        <v>0</v>
      </c>
      <c r="N217" s="259">
        <v>0</v>
      </c>
      <c r="O217" s="259">
        <v>0</v>
      </c>
      <c r="P217" s="259">
        <v>0</v>
      </c>
      <c r="Q217" s="259">
        <v>0</v>
      </c>
      <c r="R217" s="259">
        <v>0</v>
      </c>
      <c r="S217" s="259">
        <v>0</v>
      </c>
      <c r="T217" s="259">
        <v>0</v>
      </c>
      <c r="U217" s="259">
        <f t="shared" si="5"/>
        <v>5000</v>
      </c>
    </row>
    <row r="218" spans="1:21">
      <c r="A218" s="253">
        <v>216</v>
      </c>
      <c r="B218" s="254">
        <v>45742</v>
      </c>
      <c r="C218" s="255" t="s">
        <v>2726</v>
      </c>
      <c r="D218" s="256" t="s">
        <v>2855</v>
      </c>
      <c r="E218" s="257">
        <v>1422044</v>
      </c>
      <c r="F218" s="255" t="s">
        <v>323</v>
      </c>
      <c r="G218" s="258">
        <v>5000</v>
      </c>
      <c r="H218" s="259"/>
      <c r="I218" s="259">
        <v>0</v>
      </c>
      <c r="J218" s="259">
        <v>0</v>
      </c>
      <c r="K218" s="259">
        <v>0</v>
      </c>
      <c r="L218" s="259">
        <v>0</v>
      </c>
      <c r="M218" s="259">
        <v>0</v>
      </c>
      <c r="N218" s="259">
        <v>0</v>
      </c>
      <c r="O218" s="259">
        <v>0</v>
      </c>
      <c r="P218" s="259">
        <v>0</v>
      </c>
      <c r="Q218" s="259">
        <v>0</v>
      </c>
      <c r="R218" s="259">
        <v>0</v>
      </c>
      <c r="S218" s="259">
        <v>0</v>
      </c>
      <c r="T218" s="259">
        <v>0</v>
      </c>
      <c r="U218" s="259">
        <f t="shared" ref="U218:U234" si="6">G218</f>
        <v>5000</v>
      </c>
    </row>
    <row r="219" spans="1:21">
      <c r="A219" s="253">
        <v>217</v>
      </c>
      <c r="B219" s="254">
        <v>45742</v>
      </c>
      <c r="C219" s="255" t="s">
        <v>2726</v>
      </c>
      <c r="D219" s="256" t="s">
        <v>2856</v>
      </c>
      <c r="E219" s="257">
        <v>1422024</v>
      </c>
      <c r="F219" s="255" t="s">
        <v>301</v>
      </c>
      <c r="G219" s="258">
        <v>2650</v>
      </c>
      <c r="H219" s="259"/>
      <c r="I219" s="259">
        <v>0</v>
      </c>
      <c r="J219" s="259">
        <v>0</v>
      </c>
      <c r="K219" s="259">
        <v>0</v>
      </c>
      <c r="L219" s="259">
        <v>0</v>
      </c>
      <c r="M219" s="259">
        <v>0</v>
      </c>
      <c r="N219" s="259">
        <v>0</v>
      </c>
      <c r="O219" s="259">
        <v>0</v>
      </c>
      <c r="P219" s="259">
        <v>0</v>
      </c>
      <c r="Q219" s="259">
        <v>0</v>
      </c>
      <c r="R219" s="259">
        <v>0</v>
      </c>
      <c r="S219" s="259">
        <v>0</v>
      </c>
      <c r="T219" s="259">
        <v>0</v>
      </c>
      <c r="U219" s="259">
        <f t="shared" si="6"/>
        <v>2650</v>
      </c>
    </row>
    <row r="220" spans="1:21">
      <c r="A220" s="253">
        <v>218</v>
      </c>
      <c r="B220" s="254">
        <v>45742</v>
      </c>
      <c r="C220" s="255" t="s">
        <v>2726</v>
      </c>
      <c r="D220" s="256" t="s">
        <v>2857</v>
      </c>
      <c r="E220" s="257">
        <v>1422036</v>
      </c>
      <c r="F220" s="255" t="s">
        <v>313</v>
      </c>
      <c r="G220" s="258">
        <v>3000</v>
      </c>
      <c r="H220" s="259"/>
      <c r="I220" s="259">
        <v>0</v>
      </c>
      <c r="J220" s="259">
        <v>0</v>
      </c>
      <c r="K220" s="259">
        <v>0</v>
      </c>
      <c r="L220" s="259">
        <v>0</v>
      </c>
      <c r="M220" s="259">
        <v>0</v>
      </c>
      <c r="N220" s="259">
        <v>0</v>
      </c>
      <c r="O220" s="259">
        <v>0</v>
      </c>
      <c r="P220" s="259">
        <v>0</v>
      </c>
      <c r="Q220" s="259">
        <v>0</v>
      </c>
      <c r="R220" s="259">
        <v>0</v>
      </c>
      <c r="S220" s="259">
        <v>0</v>
      </c>
      <c r="T220" s="259">
        <v>0</v>
      </c>
      <c r="U220" s="259">
        <f t="shared" si="6"/>
        <v>3000</v>
      </c>
    </row>
    <row r="221" spans="1:21">
      <c r="A221" s="253">
        <v>219</v>
      </c>
      <c r="B221" s="254">
        <v>45742</v>
      </c>
      <c r="C221" s="255" t="s">
        <v>2726</v>
      </c>
      <c r="D221" s="256" t="s">
        <v>2858</v>
      </c>
      <c r="E221" s="257">
        <v>1412022</v>
      </c>
      <c r="F221" s="255" t="s">
        <v>259</v>
      </c>
      <c r="G221" s="258">
        <v>9495</v>
      </c>
      <c r="H221" s="259"/>
      <c r="I221" s="259">
        <v>0</v>
      </c>
      <c r="J221" s="259">
        <v>0</v>
      </c>
      <c r="K221" s="259">
        <v>0</v>
      </c>
      <c r="L221" s="259">
        <v>0</v>
      </c>
      <c r="M221" s="259">
        <v>0</v>
      </c>
      <c r="N221" s="259">
        <v>0</v>
      </c>
      <c r="O221" s="259">
        <v>0</v>
      </c>
      <c r="P221" s="259">
        <v>0</v>
      </c>
      <c r="Q221" s="259">
        <v>0</v>
      </c>
      <c r="R221" s="259">
        <v>0</v>
      </c>
      <c r="S221" s="259">
        <v>0</v>
      </c>
      <c r="T221" s="259">
        <v>0</v>
      </c>
      <c r="U221" s="259">
        <f t="shared" si="6"/>
        <v>9495</v>
      </c>
    </row>
    <row r="222" spans="1:21">
      <c r="A222" s="253">
        <v>220</v>
      </c>
      <c r="B222" s="254">
        <v>45742</v>
      </c>
      <c r="C222" s="255" t="s">
        <v>2726</v>
      </c>
      <c r="D222" s="256" t="s">
        <v>2859</v>
      </c>
      <c r="E222" s="257">
        <v>1412022</v>
      </c>
      <c r="F222" s="255" t="s">
        <v>259</v>
      </c>
      <c r="G222" s="258">
        <v>3960</v>
      </c>
      <c r="H222" s="259"/>
      <c r="I222" s="259">
        <v>0</v>
      </c>
      <c r="J222" s="259">
        <v>0</v>
      </c>
      <c r="K222" s="259">
        <v>0</v>
      </c>
      <c r="L222" s="259">
        <v>0</v>
      </c>
      <c r="M222" s="259">
        <v>0</v>
      </c>
      <c r="N222" s="259">
        <v>0</v>
      </c>
      <c r="O222" s="259">
        <v>0</v>
      </c>
      <c r="P222" s="259">
        <v>0</v>
      </c>
      <c r="Q222" s="259">
        <v>0</v>
      </c>
      <c r="R222" s="259">
        <v>0</v>
      </c>
      <c r="S222" s="259">
        <v>0</v>
      </c>
      <c r="T222" s="259">
        <v>0</v>
      </c>
      <c r="U222" s="259">
        <f t="shared" si="6"/>
        <v>3960</v>
      </c>
    </row>
    <row r="223" spans="1:21">
      <c r="A223" s="253">
        <v>221</v>
      </c>
      <c r="B223" s="254">
        <v>45742</v>
      </c>
      <c r="C223" s="255" t="s">
        <v>2726</v>
      </c>
      <c r="D223" s="256" t="s">
        <v>2860</v>
      </c>
      <c r="E223" s="257">
        <v>1412022</v>
      </c>
      <c r="F223" s="255" t="s">
        <v>259</v>
      </c>
      <c r="G223" s="258">
        <v>3165</v>
      </c>
      <c r="H223" s="259"/>
      <c r="I223" s="259">
        <v>0</v>
      </c>
      <c r="J223" s="259">
        <v>0</v>
      </c>
      <c r="K223" s="259">
        <v>0</v>
      </c>
      <c r="L223" s="259">
        <v>0</v>
      </c>
      <c r="M223" s="259">
        <v>0</v>
      </c>
      <c r="N223" s="259">
        <v>0</v>
      </c>
      <c r="O223" s="259">
        <v>0</v>
      </c>
      <c r="P223" s="259">
        <v>0</v>
      </c>
      <c r="Q223" s="259">
        <v>0</v>
      </c>
      <c r="R223" s="259">
        <v>0</v>
      </c>
      <c r="S223" s="259">
        <v>0</v>
      </c>
      <c r="T223" s="259">
        <v>0</v>
      </c>
      <c r="U223" s="259">
        <f t="shared" si="6"/>
        <v>3165</v>
      </c>
    </row>
    <row r="224" spans="1:21">
      <c r="A224" s="253">
        <v>222</v>
      </c>
      <c r="B224" s="254">
        <v>45742</v>
      </c>
      <c r="C224" s="255" t="s">
        <v>2726</v>
      </c>
      <c r="D224" s="256" t="s">
        <v>2861</v>
      </c>
      <c r="E224" s="257">
        <v>1422036</v>
      </c>
      <c r="F224" s="255" t="s">
        <v>313</v>
      </c>
      <c r="G224" s="258">
        <v>3000</v>
      </c>
      <c r="H224" s="259"/>
      <c r="I224" s="259">
        <v>0</v>
      </c>
      <c r="J224" s="259">
        <v>0</v>
      </c>
      <c r="K224" s="259">
        <v>0</v>
      </c>
      <c r="L224" s="259">
        <v>0</v>
      </c>
      <c r="M224" s="259">
        <v>0</v>
      </c>
      <c r="N224" s="259">
        <v>0</v>
      </c>
      <c r="O224" s="259">
        <v>0</v>
      </c>
      <c r="P224" s="259">
        <v>0</v>
      </c>
      <c r="Q224" s="259">
        <v>0</v>
      </c>
      <c r="R224" s="259">
        <v>0</v>
      </c>
      <c r="S224" s="259">
        <v>0</v>
      </c>
      <c r="T224" s="259">
        <v>0</v>
      </c>
      <c r="U224" s="259">
        <f t="shared" si="6"/>
        <v>3000</v>
      </c>
    </row>
    <row r="225" spans="1:21">
      <c r="A225" s="253">
        <v>223</v>
      </c>
      <c r="B225" s="254">
        <v>45742</v>
      </c>
      <c r="C225" s="255" t="s">
        <v>2726</v>
      </c>
      <c r="D225" s="256" t="s">
        <v>2862</v>
      </c>
      <c r="E225" s="257">
        <v>1412022</v>
      </c>
      <c r="F225" s="255" t="s">
        <v>259</v>
      </c>
      <c r="G225" s="258">
        <v>3960</v>
      </c>
      <c r="H225" s="259"/>
      <c r="I225" s="259">
        <v>0</v>
      </c>
      <c r="J225" s="259">
        <v>0</v>
      </c>
      <c r="K225" s="259">
        <v>0</v>
      </c>
      <c r="L225" s="259">
        <v>0</v>
      </c>
      <c r="M225" s="259">
        <v>0</v>
      </c>
      <c r="N225" s="259">
        <v>0</v>
      </c>
      <c r="O225" s="259">
        <v>0</v>
      </c>
      <c r="P225" s="259">
        <v>0</v>
      </c>
      <c r="Q225" s="259">
        <v>0</v>
      </c>
      <c r="R225" s="259">
        <v>0</v>
      </c>
      <c r="S225" s="259">
        <v>0</v>
      </c>
      <c r="T225" s="259">
        <v>0</v>
      </c>
      <c r="U225" s="259">
        <f t="shared" si="6"/>
        <v>3960</v>
      </c>
    </row>
    <row r="226" spans="1:21">
      <c r="A226" s="253">
        <v>224</v>
      </c>
      <c r="B226" s="254">
        <v>45742</v>
      </c>
      <c r="C226" s="255" t="s">
        <v>2726</v>
      </c>
      <c r="D226" s="256" t="s">
        <v>2863</v>
      </c>
      <c r="E226" s="257">
        <v>1412022</v>
      </c>
      <c r="F226" s="255" t="s">
        <v>259</v>
      </c>
      <c r="G226" s="258">
        <v>3165</v>
      </c>
      <c r="H226" s="259"/>
      <c r="I226" s="259">
        <v>0</v>
      </c>
      <c r="J226" s="259">
        <v>0</v>
      </c>
      <c r="K226" s="259">
        <v>0</v>
      </c>
      <c r="L226" s="259">
        <v>0</v>
      </c>
      <c r="M226" s="259">
        <v>0</v>
      </c>
      <c r="N226" s="259">
        <v>0</v>
      </c>
      <c r="O226" s="259">
        <v>0</v>
      </c>
      <c r="P226" s="259">
        <v>0</v>
      </c>
      <c r="Q226" s="259">
        <v>0</v>
      </c>
      <c r="R226" s="259">
        <v>0</v>
      </c>
      <c r="S226" s="259">
        <v>0</v>
      </c>
      <c r="T226" s="259">
        <v>0</v>
      </c>
      <c r="U226" s="259">
        <f t="shared" si="6"/>
        <v>3165</v>
      </c>
    </row>
    <row r="227" spans="1:21">
      <c r="A227" s="253">
        <v>225</v>
      </c>
      <c r="B227" s="254">
        <v>45743</v>
      </c>
      <c r="C227" s="255" t="s">
        <v>2864</v>
      </c>
      <c r="D227" s="256" t="s">
        <v>2865</v>
      </c>
      <c r="E227" s="257">
        <v>1430007</v>
      </c>
      <c r="F227" s="255" t="s">
        <v>924</v>
      </c>
      <c r="G227" s="258">
        <v>3200</v>
      </c>
      <c r="H227" s="259"/>
      <c r="I227" s="259">
        <v>0</v>
      </c>
      <c r="J227" s="259">
        <v>0</v>
      </c>
      <c r="K227" s="259">
        <v>0</v>
      </c>
      <c r="L227" s="259">
        <v>0</v>
      </c>
      <c r="M227" s="259">
        <v>0</v>
      </c>
      <c r="N227" s="259">
        <v>0</v>
      </c>
      <c r="O227" s="259">
        <v>0</v>
      </c>
      <c r="P227" s="259">
        <v>0</v>
      </c>
      <c r="Q227" s="259">
        <v>0</v>
      </c>
      <c r="R227" s="259">
        <v>0</v>
      </c>
      <c r="S227" s="259">
        <v>0</v>
      </c>
      <c r="T227" s="259">
        <v>0</v>
      </c>
      <c r="U227" s="259">
        <f t="shared" si="6"/>
        <v>3200</v>
      </c>
    </row>
    <row r="228" spans="1:21">
      <c r="A228" s="253">
        <v>226</v>
      </c>
      <c r="B228" s="254">
        <v>45743</v>
      </c>
      <c r="C228" s="255" t="s">
        <v>2864</v>
      </c>
      <c r="D228" s="256" t="s">
        <v>2866</v>
      </c>
      <c r="E228" s="257">
        <v>1430007</v>
      </c>
      <c r="F228" s="255" t="s">
        <v>924</v>
      </c>
      <c r="G228" s="258">
        <v>1800</v>
      </c>
      <c r="H228" s="259"/>
      <c r="I228" s="259">
        <v>0</v>
      </c>
      <c r="J228" s="259">
        <v>0</v>
      </c>
      <c r="K228" s="259">
        <v>0</v>
      </c>
      <c r="L228" s="259">
        <v>0</v>
      </c>
      <c r="M228" s="259">
        <v>0</v>
      </c>
      <c r="N228" s="259">
        <v>0</v>
      </c>
      <c r="O228" s="259">
        <v>0</v>
      </c>
      <c r="P228" s="259">
        <v>0</v>
      </c>
      <c r="Q228" s="259">
        <v>0</v>
      </c>
      <c r="R228" s="259">
        <v>0</v>
      </c>
      <c r="S228" s="259">
        <v>0</v>
      </c>
      <c r="T228" s="259">
        <v>0</v>
      </c>
      <c r="U228" s="259">
        <f t="shared" si="6"/>
        <v>1800</v>
      </c>
    </row>
    <row r="229" spans="1:21">
      <c r="A229" s="253">
        <v>227</v>
      </c>
      <c r="B229" s="254">
        <v>45743</v>
      </c>
      <c r="C229" s="255" t="s">
        <v>2810</v>
      </c>
      <c r="D229" s="256" t="s">
        <v>2867</v>
      </c>
      <c r="E229" s="257">
        <v>1423517</v>
      </c>
      <c r="F229" s="255" t="s">
        <v>919</v>
      </c>
      <c r="G229" s="258">
        <v>1890</v>
      </c>
      <c r="H229" s="259"/>
      <c r="I229" s="259">
        <v>0</v>
      </c>
      <c r="J229" s="259">
        <v>0</v>
      </c>
      <c r="K229" s="259">
        <v>0</v>
      </c>
      <c r="L229" s="259">
        <v>0</v>
      </c>
      <c r="M229" s="259">
        <v>0</v>
      </c>
      <c r="N229" s="259">
        <v>0</v>
      </c>
      <c r="O229" s="259">
        <v>0</v>
      </c>
      <c r="P229" s="259">
        <v>0</v>
      </c>
      <c r="Q229" s="259">
        <v>0</v>
      </c>
      <c r="R229" s="259">
        <v>0</v>
      </c>
      <c r="S229" s="259">
        <v>0</v>
      </c>
      <c r="T229" s="259">
        <v>0</v>
      </c>
      <c r="U229" s="259">
        <f t="shared" si="6"/>
        <v>1890</v>
      </c>
    </row>
    <row r="230" spans="1:21">
      <c r="A230" s="253">
        <v>228</v>
      </c>
      <c r="B230" s="254">
        <v>45744</v>
      </c>
      <c r="C230" s="255" t="s">
        <v>2804</v>
      </c>
      <c r="D230" s="256" t="s">
        <v>2868</v>
      </c>
      <c r="E230" s="257">
        <v>1422011</v>
      </c>
      <c r="F230" s="255" t="s">
        <v>906</v>
      </c>
      <c r="G230" s="258">
        <v>1200</v>
      </c>
      <c r="H230" s="259"/>
      <c r="I230" s="259">
        <v>0</v>
      </c>
      <c r="J230" s="259">
        <v>0</v>
      </c>
      <c r="K230" s="259">
        <v>0</v>
      </c>
      <c r="L230" s="259">
        <v>0</v>
      </c>
      <c r="M230" s="259">
        <v>0</v>
      </c>
      <c r="N230" s="259">
        <v>0</v>
      </c>
      <c r="O230" s="259">
        <v>0</v>
      </c>
      <c r="P230" s="259">
        <v>0</v>
      </c>
      <c r="Q230" s="259">
        <v>0</v>
      </c>
      <c r="R230" s="259">
        <v>0</v>
      </c>
      <c r="S230" s="259">
        <v>0</v>
      </c>
      <c r="T230" s="259">
        <v>0</v>
      </c>
      <c r="U230" s="259">
        <f t="shared" si="6"/>
        <v>1200</v>
      </c>
    </row>
    <row r="231" spans="1:21">
      <c r="A231" s="253">
        <v>229</v>
      </c>
      <c r="B231" s="254">
        <v>45744</v>
      </c>
      <c r="C231" s="255" t="s">
        <v>2804</v>
      </c>
      <c r="D231" s="256" t="s">
        <v>2869</v>
      </c>
      <c r="E231" s="257">
        <v>1423078</v>
      </c>
      <c r="F231" s="255" t="s">
        <v>915</v>
      </c>
      <c r="G231" s="258">
        <v>1500</v>
      </c>
      <c r="H231" s="259"/>
      <c r="I231" s="259">
        <v>0</v>
      </c>
      <c r="J231" s="259">
        <v>0</v>
      </c>
      <c r="K231" s="259">
        <v>0</v>
      </c>
      <c r="L231" s="259">
        <v>0</v>
      </c>
      <c r="M231" s="259">
        <v>0</v>
      </c>
      <c r="N231" s="259">
        <v>0</v>
      </c>
      <c r="O231" s="259">
        <v>0</v>
      </c>
      <c r="P231" s="259">
        <v>0</v>
      </c>
      <c r="Q231" s="259">
        <v>0</v>
      </c>
      <c r="R231" s="259">
        <v>0</v>
      </c>
      <c r="S231" s="259">
        <v>0</v>
      </c>
      <c r="T231" s="259">
        <v>0</v>
      </c>
      <c r="U231" s="259">
        <f t="shared" si="6"/>
        <v>1500</v>
      </c>
    </row>
    <row r="232" spans="1:21">
      <c r="A232" s="253">
        <v>230</v>
      </c>
      <c r="B232" s="254">
        <v>45744</v>
      </c>
      <c r="C232" s="255" t="s">
        <v>2804</v>
      </c>
      <c r="D232" s="256" t="s">
        <v>2870</v>
      </c>
      <c r="E232" s="257">
        <v>1423078</v>
      </c>
      <c r="F232" s="255" t="s">
        <v>915</v>
      </c>
      <c r="G232" s="258">
        <v>1500</v>
      </c>
      <c r="H232" s="259"/>
      <c r="I232" s="259">
        <v>0</v>
      </c>
      <c r="J232" s="259">
        <v>0</v>
      </c>
      <c r="K232" s="259">
        <v>0</v>
      </c>
      <c r="L232" s="259">
        <v>0</v>
      </c>
      <c r="M232" s="259">
        <v>0</v>
      </c>
      <c r="N232" s="259">
        <v>0</v>
      </c>
      <c r="O232" s="259">
        <v>0</v>
      </c>
      <c r="P232" s="259">
        <v>0</v>
      </c>
      <c r="Q232" s="259">
        <v>0</v>
      </c>
      <c r="R232" s="259">
        <v>0</v>
      </c>
      <c r="S232" s="259">
        <v>0</v>
      </c>
      <c r="T232" s="259">
        <v>0</v>
      </c>
      <c r="U232" s="259">
        <f t="shared" si="6"/>
        <v>1500</v>
      </c>
    </row>
    <row r="233" spans="1:21">
      <c r="A233" s="253">
        <v>231</v>
      </c>
      <c r="B233" s="254">
        <v>45744</v>
      </c>
      <c r="C233" s="255" t="s">
        <v>2663</v>
      </c>
      <c r="D233" s="256" t="s">
        <v>2871</v>
      </c>
      <c r="E233" s="257">
        <v>1423001</v>
      </c>
      <c r="F233" s="255" t="s">
        <v>217</v>
      </c>
      <c r="G233" s="258">
        <v>7399</v>
      </c>
      <c r="H233" s="259"/>
      <c r="I233" s="259">
        <v>0</v>
      </c>
      <c r="J233" s="259">
        <v>0</v>
      </c>
      <c r="K233" s="259">
        <v>0</v>
      </c>
      <c r="L233" s="259">
        <v>0</v>
      </c>
      <c r="M233" s="259">
        <v>0</v>
      </c>
      <c r="N233" s="259">
        <v>0</v>
      </c>
      <c r="O233" s="259">
        <v>0</v>
      </c>
      <c r="P233" s="259">
        <v>0</v>
      </c>
      <c r="Q233" s="259">
        <v>0</v>
      </c>
      <c r="R233" s="259">
        <v>0</v>
      </c>
      <c r="S233" s="259">
        <v>0</v>
      </c>
      <c r="T233" s="259">
        <v>0</v>
      </c>
      <c r="U233" s="259">
        <f t="shared" si="6"/>
        <v>7399</v>
      </c>
    </row>
    <row r="234" spans="1:23">
      <c r="A234" s="253">
        <v>232</v>
      </c>
      <c r="B234" s="254">
        <v>45744</v>
      </c>
      <c r="C234" s="255" t="s">
        <v>2663</v>
      </c>
      <c r="D234" s="256" t="s">
        <v>2872</v>
      </c>
      <c r="E234" s="257">
        <v>1430007</v>
      </c>
      <c r="F234" s="255" t="s">
        <v>924</v>
      </c>
      <c r="G234" s="258">
        <v>4675</v>
      </c>
      <c r="H234" s="259"/>
      <c r="I234" s="259">
        <v>0</v>
      </c>
      <c r="J234" s="259">
        <v>0</v>
      </c>
      <c r="K234" s="259">
        <v>0</v>
      </c>
      <c r="L234" s="259">
        <v>0</v>
      </c>
      <c r="M234" s="259">
        <v>0</v>
      </c>
      <c r="N234" s="259">
        <v>0</v>
      </c>
      <c r="O234" s="259">
        <v>0</v>
      </c>
      <c r="P234" s="259">
        <v>0</v>
      </c>
      <c r="Q234" s="259">
        <v>0</v>
      </c>
      <c r="R234" s="259">
        <v>0</v>
      </c>
      <c r="S234" s="259">
        <v>0</v>
      </c>
      <c r="T234" s="259">
        <v>0</v>
      </c>
      <c r="U234" s="259">
        <f t="shared" si="6"/>
        <v>4675</v>
      </c>
      <c r="W234" s="275"/>
    </row>
    <row r="235" spans="1:23">
      <c r="A235" s="253">
        <v>233</v>
      </c>
      <c r="B235" s="254">
        <v>45769</v>
      </c>
      <c r="C235" s="255" t="s">
        <v>2873</v>
      </c>
      <c r="D235" s="256" t="s">
        <v>2874</v>
      </c>
      <c r="E235" s="257">
        <v>1412022</v>
      </c>
      <c r="F235" s="255" t="s">
        <v>259</v>
      </c>
      <c r="G235" s="258">
        <v>1593</v>
      </c>
      <c r="H235" s="259"/>
      <c r="I235" s="259">
        <v>0</v>
      </c>
      <c r="J235" s="259">
        <v>0</v>
      </c>
      <c r="K235" s="259">
        <v>0</v>
      </c>
      <c r="L235" s="259">
        <v>0</v>
      </c>
      <c r="M235" s="259">
        <v>0</v>
      </c>
      <c r="N235" s="259">
        <v>0</v>
      </c>
      <c r="O235" s="259">
        <v>0</v>
      </c>
      <c r="P235" s="259">
        <v>0</v>
      </c>
      <c r="Q235" s="259">
        <v>0</v>
      </c>
      <c r="R235" s="259">
        <v>0</v>
      </c>
      <c r="S235" s="259">
        <v>0</v>
      </c>
      <c r="T235" s="259">
        <f t="shared" ref="T235:T258" si="7">G235</f>
        <v>1593</v>
      </c>
      <c r="U235" s="259">
        <v>0</v>
      </c>
      <c r="W235" s="275"/>
    </row>
    <row r="236" spans="1:21">
      <c r="A236" s="253">
        <v>234</v>
      </c>
      <c r="B236" s="254">
        <v>45770</v>
      </c>
      <c r="C236" s="255" t="s">
        <v>2875</v>
      </c>
      <c r="D236" s="256" t="s">
        <v>2876</v>
      </c>
      <c r="E236" s="257">
        <v>1412022</v>
      </c>
      <c r="F236" s="255" t="s">
        <v>259</v>
      </c>
      <c r="G236" s="258">
        <v>618</v>
      </c>
      <c r="H236" s="259"/>
      <c r="I236" s="259">
        <v>0</v>
      </c>
      <c r="J236" s="259">
        <v>0</v>
      </c>
      <c r="K236" s="259">
        <v>0</v>
      </c>
      <c r="L236" s="259">
        <v>0</v>
      </c>
      <c r="M236" s="259">
        <v>0</v>
      </c>
      <c r="N236" s="259">
        <v>0</v>
      </c>
      <c r="O236" s="259">
        <v>0</v>
      </c>
      <c r="P236" s="259">
        <v>0</v>
      </c>
      <c r="Q236" s="259">
        <v>0</v>
      </c>
      <c r="R236" s="259">
        <v>0</v>
      </c>
      <c r="S236" s="259">
        <v>0</v>
      </c>
      <c r="T236" s="259">
        <f t="shared" si="7"/>
        <v>618</v>
      </c>
      <c r="U236" s="259">
        <v>0</v>
      </c>
    </row>
    <row r="237" spans="1:21">
      <c r="A237" s="253">
        <v>235</v>
      </c>
      <c r="B237" s="254">
        <v>45771</v>
      </c>
      <c r="C237" s="255" t="s">
        <v>2873</v>
      </c>
      <c r="D237" s="256" t="s">
        <v>2877</v>
      </c>
      <c r="E237" s="257">
        <v>1412022</v>
      </c>
      <c r="F237" s="255" t="s">
        <v>259</v>
      </c>
      <c r="G237" s="258">
        <v>512</v>
      </c>
      <c r="H237" s="259"/>
      <c r="I237" s="259">
        <v>0</v>
      </c>
      <c r="J237" s="259">
        <v>0</v>
      </c>
      <c r="K237" s="259">
        <v>0</v>
      </c>
      <c r="L237" s="259">
        <v>0</v>
      </c>
      <c r="M237" s="259">
        <v>0</v>
      </c>
      <c r="N237" s="259">
        <v>0</v>
      </c>
      <c r="O237" s="259">
        <v>0</v>
      </c>
      <c r="P237" s="259">
        <v>0</v>
      </c>
      <c r="Q237" s="259">
        <v>0</v>
      </c>
      <c r="R237" s="259">
        <v>0</v>
      </c>
      <c r="S237" s="259">
        <v>0</v>
      </c>
      <c r="T237" s="259">
        <f t="shared" si="7"/>
        <v>512</v>
      </c>
      <c r="U237" s="259">
        <v>0</v>
      </c>
    </row>
    <row r="238" spans="1:21">
      <c r="A238" s="253">
        <v>236</v>
      </c>
      <c r="B238" s="254">
        <v>45771</v>
      </c>
      <c r="C238" s="255" t="s">
        <v>2873</v>
      </c>
      <c r="D238" s="256" t="s">
        <v>2878</v>
      </c>
      <c r="E238" s="257">
        <v>1412022</v>
      </c>
      <c r="F238" s="255" t="s">
        <v>259</v>
      </c>
      <c r="G238" s="258">
        <v>413</v>
      </c>
      <c r="H238" s="259"/>
      <c r="I238" s="259">
        <v>0</v>
      </c>
      <c r="J238" s="259">
        <v>0</v>
      </c>
      <c r="K238" s="259">
        <v>0</v>
      </c>
      <c r="L238" s="259">
        <v>0</v>
      </c>
      <c r="M238" s="259">
        <v>0</v>
      </c>
      <c r="N238" s="259">
        <v>0</v>
      </c>
      <c r="O238" s="259">
        <v>0</v>
      </c>
      <c r="P238" s="259">
        <v>0</v>
      </c>
      <c r="Q238" s="259">
        <v>0</v>
      </c>
      <c r="R238" s="259">
        <v>0</v>
      </c>
      <c r="S238" s="259">
        <v>0</v>
      </c>
      <c r="T238" s="259">
        <f t="shared" si="7"/>
        <v>413</v>
      </c>
      <c r="U238" s="259">
        <v>0</v>
      </c>
    </row>
    <row r="239" spans="1:21">
      <c r="A239" s="253">
        <v>237</v>
      </c>
      <c r="B239" s="254">
        <v>45771</v>
      </c>
      <c r="C239" s="255" t="s">
        <v>2879</v>
      </c>
      <c r="D239" s="256" t="s">
        <v>2880</v>
      </c>
      <c r="E239" s="257">
        <v>1412022</v>
      </c>
      <c r="F239" s="255" t="s">
        <v>259</v>
      </c>
      <c r="G239" s="258">
        <v>662</v>
      </c>
      <c r="H239" s="259"/>
      <c r="I239" s="259">
        <v>0</v>
      </c>
      <c r="J239" s="259">
        <v>0</v>
      </c>
      <c r="K239" s="259">
        <v>0</v>
      </c>
      <c r="L239" s="259">
        <v>0</v>
      </c>
      <c r="M239" s="259">
        <v>0</v>
      </c>
      <c r="N239" s="259">
        <v>0</v>
      </c>
      <c r="O239" s="259">
        <v>0</v>
      </c>
      <c r="P239" s="259">
        <v>0</v>
      </c>
      <c r="Q239" s="259">
        <v>0</v>
      </c>
      <c r="R239" s="259">
        <v>0</v>
      </c>
      <c r="S239" s="259">
        <v>0</v>
      </c>
      <c r="T239" s="259">
        <f t="shared" si="7"/>
        <v>662</v>
      </c>
      <c r="U239" s="259">
        <v>0</v>
      </c>
    </row>
    <row r="240" spans="1:21">
      <c r="A240" s="253">
        <v>238</v>
      </c>
      <c r="B240" s="254">
        <v>45775</v>
      </c>
      <c r="C240" s="255" t="s">
        <v>2881</v>
      </c>
      <c r="D240" s="256" t="s">
        <v>2882</v>
      </c>
      <c r="E240" s="257">
        <v>1412022</v>
      </c>
      <c r="F240" s="255" t="s">
        <v>259</v>
      </c>
      <c r="G240" s="258">
        <v>2170</v>
      </c>
      <c r="H240" s="259"/>
      <c r="I240" s="259">
        <v>0</v>
      </c>
      <c r="J240" s="259">
        <v>0</v>
      </c>
      <c r="K240" s="259">
        <v>0</v>
      </c>
      <c r="L240" s="259">
        <v>0</v>
      </c>
      <c r="M240" s="259">
        <v>0</v>
      </c>
      <c r="N240" s="259">
        <v>0</v>
      </c>
      <c r="O240" s="259">
        <v>0</v>
      </c>
      <c r="P240" s="259">
        <v>0</v>
      </c>
      <c r="Q240" s="259">
        <v>0</v>
      </c>
      <c r="R240" s="259">
        <v>0</v>
      </c>
      <c r="S240" s="259">
        <v>0</v>
      </c>
      <c r="T240" s="259">
        <f t="shared" si="7"/>
        <v>2170</v>
      </c>
      <c r="U240" s="259">
        <v>0</v>
      </c>
    </row>
    <row r="241" spans="1:21">
      <c r="A241" s="253">
        <v>239</v>
      </c>
      <c r="B241" s="254">
        <v>45775</v>
      </c>
      <c r="C241" s="255" t="s">
        <v>2883</v>
      </c>
      <c r="D241" s="256" t="s">
        <v>2884</v>
      </c>
      <c r="E241" s="257">
        <v>1412022</v>
      </c>
      <c r="F241" s="255" t="s">
        <v>259</v>
      </c>
      <c r="G241" s="258">
        <v>3145.46</v>
      </c>
      <c r="H241" s="259"/>
      <c r="I241" s="259">
        <v>0</v>
      </c>
      <c r="J241" s="259">
        <v>0</v>
      </c>
      <c r="K241" s="259">
        <v>0</v>
      </c>
      <c r="L241" s="259">
        <v>0</v>
      </c>
      <c r="M241" s="259">
        <v>0</v>
      </c>
      <c r="N241" s="259">
        <v>0</v>
      </c>
      <c r="O241" s="259">
        <v>0</v>
      </c>
      <c r="P241" s="259">
        <v>0</v>
      </c>
      <c r="Q241" s="259">
        <v>0</v>
      </c>
      <c r="R241" s="259">
        <v>0</v>
      </c>
      <c r="S241" s="259">
        <v>0</v>
      </c>
      <c r="T241" s="259">
        <f t="shared" si="7"/>
        <v>3145.46</v>
      </c>
      <c r="U241" s="259">
        <v>0</v>
      </c>
    </row>
    <row r="242" spans="1:21">
      <c r="A242" s="253">
        <v>240</v>
      </c>
      <c r="B242" s="254">
        <v>45749</v>
      </c>
      <c r="C242" s="255" t="s">
        <v>2885</v>
      </c>
      <c r="D242" s="256" t="s">
        <v>2886</v>
      </c>
      <c r="E242" s="257">
        <v>1412022</v>
      </c>
      <c r="F242" s="255" t="s">
        <v>259</v>
      </c>
      <c r="G242" s="258">
        <v>1238</v>
      </c>
      <c r="H242" s="259"/>
      <c r="I242" s="259">
        <v>0</v>
      </c>
      <c r="J242" s="259">
        <v>0</v>
      </c>
      <c r="K242" s="259">
        <v>0</v>
      </c>
      <c r="L242" s="259">
        <v>0</v>
      </c>
      <c r="M242" s="259">
        <v>0</v>
      </c>
      <c r="N242" s="259">
        <v>0</v>
      </c>
      <c r="O242" s="259">
        <v>0</v>
      </c>
      <c r="P242" s="259">
        <v>0</v>
      </c>
      <c r="Q242" s="259">
        <v>0</v>
      </c>
      <c r="R242" s="259">
        <v>0</v>
      </c>
      <c r="S242" s="259">
        <v>0</v>
      </c>
      <c r="T242" s="259">
        <f t="shared" si="7"/>
        <v>1238</v>
      </c>
      <c r="U242" s="259">
        <v>0</v>
      </c>
    </row>
    <row r="243" spans="1:21">
      <c r="A243" s="253">
        <v>241</v>
      </c>
      <c r="B243" s="254">
        <v>45750</v>
      </c>
      <c r="C243" s="255" t="s">
        <v>2881</v>
      </c>
      <c r="D243" s="256" t="s">
        <v>2887</v>
      </c>
      <c r="E243" s="257">
        <v>1412022</v>
      </c>
      <c r="F243" s="255" t="s">
        <v>259</v>
      </c>
      <c r="G243" s="258">
        <v>400</v>
      </c>
      <c r="H243" s="259"/>
      <c r="I243" s="259">
        <v>0</v>
      </c>
      <c r="J243" s="259">
        <v>0</v>
      </c>
      <c r="K243" s="259">
        <v>0</v>
      </c>
      <c r="L243" s="259">
        <v>0</v>
      </c>
      <c r="M243" s="259">
        <v>0</v>
      </c>
      <c r="N243" s="259">
        <v>0</v>
      </c>
      <c r="O243" s="259">
        <v>0</v>
      </c>
      <c r="P243" s="259">
        <v>0</v>
      </c>
      <c r="Q243" s="259">
        <v>0</v>
      </c>
      <c r="R243" s="259">
        <v>0</v>
      </c>
      <c r="S243" s="259">
        <v>0</v>
      </c>
      <c r="T243" s="259">
        <f t="shared" si="7"/>
        <v>400</v>
      </c>
      <c r="U243" s="259">
        <v>0</v>
      </c>
    </row>
    <row r="244" spans="1:21">
      <c r="A244" s="253">
        <v>242</v>
      </c>
      <c r="B244" s="254">
        <v>45750</v>
      </c>
      <c r="C244" s="255" t="s">
        <v>2888</v>
      </c>
      <c r="D244" s="256" t="s">
        <v>2889</v>
      </c>
      <c r="E244" s="257">
        <v>1412022</v>
      </c>
      <c r="F244" s="255" t="s">
        <v>259</v>
      </c>
      <c r="G244" s="258">
        <v>3000</v>
      </c>
      <c r="H244" s="259"/>
      <c r="I244" s="259">
        <v>0</v>
      </c>
      <c r="J244" s="259">
        <v>0</v>
      </c>
      <c r="K244" s="259">
        <v>0</v>
      </c>
      <c r="L244" s="259">
        <v>0</v>
      </c>
      <c r="M244" s="259">
        <v>0</v>
      </c>
      <c r="N244" s="259">
        <v>0</v>
      </c>
      <c r="O244" s="259">
        <v>0</v>
      </c>
      <c r="P244" s="259">
        <v>0</v>
      </c>
      <c r="Q244" s="259">
        <v>0</v>
      </c>
      <c r="R244" s="259">
        <v>0</v>
      </c>
      <c r="S244" s="259">
        <v>0</v>
      </c>
      <c r="T244" s="259">
        <f t="shared" si="7"/>
        <v>3000</v>
      </c>
      <c r="U244" s="259">
        <v>0</v>
      </c>
    </row>
    <row r="245" spans="1:21">
      <c r="A245" s="253">
        <v>243</v>
      </c>
      <c r="B245" s="254">
        <v>45750</v>
      </c>
      <c r="C245" s="255" t="s">
        <v>2888</v>
      </c>
      <c r="D245" s="256" t="s">
        <v>2890</v>
      </c>
      <c r="E245" s="257">
        <v>1412022</v>
      </c>
      <c r="F245" s="255" t="s">
        <v>259</v>
      </c>
      <c r="G245" s="258">
        <v>3120.17</v>
      </c>
      <c r="H245" s="259"/>
      <c r="I245" s="259">
        <v>0</v>
      </c>
      <c r="J245" s="259">
        <v>0</v>
      </c>
      <c r="K245" s="259">
        <v>0</v>
      </c>
      <c r="L245" s="259">
        <v>0</v>
      </c>
      <c r="M245" s="259">
        <v>0</v>
      </c>
      <c r="N245" s="259">
        <v>0</v>
      </c>
      <c r="O245" s="259">
        <v>0</v>
      </c>
      <c r="P245" s="259">
        <v>0</v>
      </c>
      <c r="Q245" s="259">
        <v>0</v>
      </c>
      <c r="R245" s="259">
        <v>0</v>
      </c>
      <c r="S245" s="259">
        <v>0</v>
      </c>
      <c r="T245" s="259">
        <f t="shared" si="7"/>
        <v>3120.17</v>
      </c>
      <c r="U245" s="259">
        <v>0</v>
      </c>
    </row>
    <row r="246" spans="1:21">
      <c r="A246" s="253">
        <v>244</v>
      </c>
      <c r="B246" s="254">
        <v>45750</v>
      </c>
      <c r="C246" s="255" t="s">
        <v>2888</v>
      </c>
      <c r="D246" s="256" t="s">
        <v>2891</v>
      </c>
      <c r="E246" s="257">
        <v>1412022</v>
      </c>
      <c r="F246" s="255" t="s">
        <v>259</v>
      </c>
      <c r="G246" s="258">
        <v>1500</v>
      </c>
      <c r="H246" s="259"/>
      <c r="I246" s="259">
        <v>0</v>
      </c>
      <c r="J246" s="259">
        <v>0</v>
      </c>
      <c r="K246" s="259">
        <v>0</v>
      </c>
      <c r="L246" s="259">
        <v>0</v>
      </c>
      <c r="M246" s="259">
        <v>0</v>
      </c>
      <c r="N246" s="259">
        <v>0</v>
      </c>
      <c r="O246" s="259">
        <v>0</v>
      </c>
      <c r="P246" s="259">
        <v>0</v>
      </c>
      <c r="Q246" s="259">
        <v>0</v>
      </c>
      <c r="R246" s="259">
        <v>0</v>
      </c>
      <c r="S246" s="259">
        <v>0</v>
      </c>
      <c r="T246" s="259">
        <f t="shared" si="7"/>
        <v>1500</v>
      </c>
      <c r="U246" s="259">
        <v>0</v>
      </c>
    </row>
    <row r="247" spans="1:21">
      <c r="A247" s="253">
        <v>245</v>
      </c>
      <c r="B247" s="254">
        <v>45750</v>
      </c>
      <c r="C247" s="255" t="s">
        <v>2888</v>
      </c>
      <c r="D247" s="256" t="s">
        <v>2892</v>
      </c>
      <c r="E247" s="257">
        <v>1412022</v>
      </c>
      <c r="F247" s="255" t="s">
        <v>259</v>
      </c>
      <c r="G247" s="258">
        <v>1768</v>
      </c>
      <c r="H247" s="259"/>
      <c r="I247" s="259">
        <v>0</v>
      </c>
      <c r="J247" s="259">
        <v>0</v>
      </c>
      <c r="K247" s="259">
        <v>0</v>
      </c>
      <c r="L247" s="259">
        <v>0</v>
      </c>
      <c r="M247" s="259">
        <v>0</v>
      </c>
      <c r="N247" s="259">
        <v>0</v>
      </c>
      <c r="O247" s="259">
        <v>0</v>
      </c>
      <c r="P247" s="259">
        <v>0</v>
      </c>
      <c r="Q247" s="259">
        <v>0</v>
      </c>
      <c r="R247" s="259">
        <v>0</v>
      </c>
      <c r="S247" s="259">
        <v>0</v>
      </c>
      <c r="T247" s="259">
        <f t="shared" si="7"/>
        <v>1768</v>
      </c>
      <c r="U247" s="259">
        <v>0</v>
      </c>
    </row>
    <row r="248" spans="1:21">
      <c r="A248" s="253">
        <v>246</v>
      </c>
      <c r="B248" s="254">
        <v>45751</v>
      </c>
      <c r="C248" s="255" t="s">
        <v>2893</v>
      </c>
      <c r="D248" s="256" t="s">
        <v>2894</v>
      </c>
      <c r="E248" s="257">
        <v>1412022</v>
      </c>
      <c r="F248" s="255" t="s">
        <v>259</v>
      </c>
      <c r="G248" s="258">
        <v>3184</v>
      </c>
      <c r="H248" s="259"/>
      <c r="I248" s="259">
        <v>0</v>
      </c>
      <c r="J248" s="259">
        <v>0</v>
      </c>
      <c r="K248" s="259">
        <v>0</v>
      </c>
      <c r="L248" s="259">
        <v>0</v>
      </c>
      <c r="M248" s="259">
        <v>0</v>
      </c>
      <c r="N248" s="259">
        <v>0</v>
      </c>
      <c r="O248" s="259">
        <v>0</v>
      </c>
      <c r="P248" s="259">
        <v>0</v>
      </c>
      <c r="Q248" s="259">
        <v>0</v>
      </c>
      <c r="R248" s="259">
        <v>0</v>
      </c>
      <c r="S248" s="259">
        <v>0</v>
      </c>
      <c r="T248" s="259">
        <f t="shared" si="7"/>
        <v>3184</v>
      </c>
      <c r="U248" s="259">
        <v>0</v>
      </c>
    </row>
    <row r="249" spans="1:21">
      <c r="A249" s="253">
        <v>247</v>
      </c>
      <c r="B249" s="254">
        <v>45754</v>
      </c>
      <c r="C249" s="255" t="s">
        <v>2895</v>
      </c>
      <c r="D249" s="256" t="s">
        <v>2896</v>
      </c>
      <c r="E249" s="257">
        <v>1412022</v>
      </c>
      <c r="F249" s="255" t="s">
        <v>259</v>
      </c>
      <c r="G249" s="258">
        <v>312</v>
      </c>
      <c r="H249" s="259"/>
      <c r="I249" s="259">
        <v>0</v>
      </c>
      <c r="J249" s="259">
        <v>0</v>
      </c>
      <c r="K249" s="259">
        <v>0</v>
      </c>
      <c r="L249" s="259">
        <v>0</v>
      </c>
      <c r="M249" s="259">
        <v>0</v>
      </c>
      <c r="N249" s="259">
        <v>0</v>
      </c>
      <c r="O249" s="259">
        <v>0</v>
      </c>
      <c r="P249" s="259">
        <v>0</v>
      </c>
      <c r="Q249" s="259">
        <v>0</v>
      </c>
      <c r="R249" s="259">
        <v>0</v>
      </c>
      <c r="S249" s="259">
        <v>0</v>
      </c>
      <c r="T249" s="259">
        <f t="shared" si="7"/>
        <v>312</v>
      </c>
      <c r="U249" s="259">
        <v>0</v>
      </c>
    </row>
    <row r="250" spans="1:21">
      <c r="A250" s="253">
        <v>248</v>
      </c>
      <c r="B250" s="254">
        <v>45755</v>
      </c>
      <c r="C250" s="255" t="s">
        <v>2881</v>
      </c>
      <c r="D250" s="256" t="s">
        <v>2897</v>
      </c>
      <c r="E250" s="257">
        <v>1412022</v>
      </c>
      <c r="F250" s="255" t="s">
        <v>259</v>
      </c>
      <c r="G250" s="258">
        <v>2300</v>
      </c>
      <c r="H250" s="259"/>
      <c r="I250" s="259">
        <v>0</v>
      </c>
      <c r="J250" s="259">
        <v>0</v>
      </c>
      <c r="K250" s="259">
        <v>0</v>
      </c>
      <c r="L250" s="259">
        <v>0</v>
      </c>
      <c r="M250" s="259">
        <v>0</v>
      </c>
      <c r="N250" s="259">
        <v>0</v>
      </c>
      <c r="O250" s="259">
        <v>0</v>
      </c>
      <c r="P250" s="259">
        <v>0</v>
      </c>
      <c r="Q250" s="259">
        <v>0</v>
      </c>
      <c r="R250" s="259">
        <v>0</v>
      </c>
      <c r="S250" s="259">
        <v>0</v>
      </c>
      <c r="T250" s="259">
        <f t="shared" si="7"/>
        <v>2300</v>
      </c>
      <c r="U250" s="259">
        <v>0</v>
      </c>
    </row>
    <row r="251" spans="1:21">
      <c r="A251" s="253">
        <v>249</v>
      </c>
      <c r="B251" s="254">
        <v>45757</v>
      </c>
      <c r="C251" s="255" t="s">
        <v>2898</v>
      </c>
      <c r="D251" s="256" t="s">
        <v>2899</v>
      </c>
      <c r="E251" s="257">
        <v>1412022</v>
      </c>
      <c r="F251" s="255" t="s">
        <v>259</v>
      </c>
      <c r="G251" s="258">
        <v>5200</v>
      </c>
      <c r="H251" s="259"/>
      <c r="I251" s="259">
        <v>0</v>
      </c>
      <c r="J251" s="259">
        <v>0</v>
      </c>
      <c r="K251" s="259">
        <v>0</v>
      </c>
      <c r="L251" s="259">
        <v>0</v>
      </c>
      <c r="M251" s="259">
        <v>0</v>
      </c>
      <c r="N251" s="259">
        <v>0</v>
      </c>
      <c r="O251" s="259">
        <v>0</v>
      </c>
      <c r="P251" s="259">
        <v>0</v>
      </c>
      <c r="Q251" s="259">
        <v>0</v>
      </c>
      <c r="R251" s="259">
        <v>0</v>
      </c>
      <c r="S251" s="259">
        <v>0</v>
      </c>
      <c r="T251" s="259">
        <f t="shared" si="7"/>
        <v>5200</v>
      </c>
      <c r="U251" s="259">
        <v>0</v>
      </c>
    </row>
    <row r="252" spans="1:21">
      <c r="A252" s="253">
        <v>250</v>
      </c>
      <c r="B252" s="254">
        <v>45761</v>
      </c>
      <c r="C252" s="255" t="s">
        <v>2881</v>
      </c>
      <c r="D252" s="256" t="s">
        <v>2900</v>
      </c>
      <c r="E252" s="257">
        <v>1412022</v>
      </c>
      <c r="F252" s="255" t="s">
        <v>259</v>
      </c>
      <c r="G252" s="258">
        <v>2360</v>
      </c>
      <c r="H252" s="259"/>
      <c r="I252" s="259">
        <v>0</v>
      </c>
      <c r="J252" s="259">
        <v>0</v>
      </c>
      <c r="K252" s="259">
        <v>0</v>
      </c>
      <c r="L252" s="259">
        <v>0</v>
      </c>
      <c r="M252" s="259">
        <v>0</v>
      </c>
      <c r="N252" s="259">
        <v>0</v>
      </c>
      <c r="O252" s="259">
        <v>0</v>
      </c>
      <c r="P252" s="259">
        <v>0</v>
      </c>
      <c r="Q252" s="259">
        <v>0</v>
      </c>
      <c r="R252" s="259">
        <v>0</v>
      </c>
      <c r="S252" s="259">
        <v>0</v>
      </c>
      <c r="T252" s="259">
        <f t="shared" si="7"/>
        <v>2360</v>
      </c>
      <c r="U252" s="259">
        <v>0</v>
      </c>
    </row>
    <row r="253" spans="1:21">
      <c r="A253" s="253">
        <v>251</v>
      </c>
      <c r="B253" s="254">
        <v>45762</v>
      </c>
      <c r="C253" s="255" t="s">
        <v>2901</v>
      </c>
      <c r="D253" s="256" t="s">
        <v>2902</v>
      </c>
      <c r="E253" s="257">
        <v>1412022</v>
      </c>
      <c r="F253" s="255" t="s">
        <v>259</v>
      </c>
      <c r="G253" s="258">
        <v>504</v>
      </c>
      <c r="H253" s="259"/>
      <c r="I253" s="259">
        <v>0</v>
      </c>
      <c r="J253" s="259">
        <v>0</v>
      </c>
      <c r="K253" s="259">
        <v>0</v>
      </c>
      <c r="L253" s="259">
        <v>0</v>
      </c>
      <c r="M253" s="259">
        <v>0</v>
      </c>
      <c r="N253" s="259">
        <v>0</v>
      </c>
      <c r="O253" s="259">
        <v>0</v>
      </c>
      <c r="P253" s="259">
        <v>0</v>
      </c>
      <c r="Q253" s="259">
        <v>0</v>
      </c>
      <c r="R253" s="259">
        <v>0</v>
      </c>
      <c r="S253" s="259">
        <v>0</v>
      </c>
      <c r="T253" s="259">
        <f t="shared" si="7"/>
        <v>504</v>
      </c>
      <c r="U253" s="259">
        <v>0</v>
      </c>
    </row>
    <row r="254" spans="1:21">
      <c r="A254" s="253">
        <v>252</v>
      </c>
      <c r="B254" s="254">
        <v>45762</v>
      </c>
      <c r="C254" s="255" t="s">
        <v>2903</v>
      </c>
      <c r="D254" s="256" t="s">
        <v>2904</v>
      </c>
      <c r="E254" s="257">
        <v>1412022</v>
      </c>
      <c r="F254" s="255" t="s">
        <v>259</v>
      </c>
      <c r="G254" s="258">
        <v>618</v>
      </c>
      <c r="H254" s="259"/>
      <c r="I254" s="259">
        <v>0</v>
      </c>
      <c r="J254" s="259">
        <v>0</v>
      </c>
      <c r="K254" s="259">
        <v>0</v>
      </c>
      <c r="L254" s="259">
        <v>0</v>
      </c>
      <c r="M254" s="259">
        <v>0</v>
      </c>
      <c r="N254" s="259">
        <v>0</v>
      </c>
      <c r="O254" s="259">
        <v>0</v>
      </c>
      <c r="P254" s="259">
        <v>0</v>
      </c>
      <c r="Q254" s="259">
        <v>0</v>
      </c>
      <c r="R254" s="259">
        <v>0</v>
      </c>
      <c r="S254" s="259">
        <v>0</v>
      </c>
      <c r="T254" s="259">
        <f t="shared" si="7"/>
        <v>618</v>
      </c>
      <c r="U254" s="259">
        <v>0</v>
      </c>
    </row>
    <row r="255" spans="1:21">
      <c r="A255" s="253">
        <v>253</v>
      </c>
      <c r="B255" s="254">
        <v>45762</v>
      </c>
      <c r="C255" s="255" t="s">
        <v>2905</v>
      </c>
      <c r="D255" s="256" t="s">
        <v>2906</v>
      </c>
      <c r="E255" s="257">
        <v>1412022</v>
      </c>
      <c r="F255" s="255" t="s">
        <v>259</v>
      </c>
      <c r="G255" s="258">
        <v>412.55</v>
      </c>
      <c r="H255" s="259"/>
      <c r="I255" s="259">
        <v>0</v>
      </c>
      <c r="J255" s="259">
        <v>0</v>
      </c>
      <c r="K255" s="259">
        <v>0</v>
      </c>
      <c r="L255" s="259">
        <v>0</v>
      </c>
      <c r="M255" s="259">
        <v>0</v>
      </c>
      <c r="N255" s="259">
        <v>0</v>
      </c>
      <c r="O255" s="259">
        <v>0</v>
      </c>
      <c r="P255" s="259">
        <v>0</v>
      </c>
      <c r="Q255" s="259">
        <v>0</v>
      </c>
      <c r="R255" s="259">
        <v>0</v>
      </c>
      <c r="S255" s="259">
        <v>0</v>
      </c>
      <c r="T255" s="259">
        <f t="shared" si="7"/>
        <v>412.55</v>
      </c>
      <c r="U255" s="259">
        <v>0</v>
      </c>
    </row>
    <row r="256" spans="1:21">
      <c r="A256" s="253">
        <v>254</v>
      </c>
      <c r="B256" s="254">
        <v>45763</v>
      </c>
      <c r="C256" s="255" t="s">
        <v>2907</v>
      </c>
      <c r="D256" s="256" t="s">
        <v>2908</v>
      </c>
      <c r="E256" s="257">
        <v>1412022</v>
      </c>
      <c r="F256" s="255" t="s">
        <v>259</v>
      </c>
      <c r="G256" s="258">
        <v>2142.57</v>
      </c>
      <c r="H256" s="259"/>
      <c r="I256" s="259">
        <v>0</v>
      </c>
      <c r="J256" s="259">
        <v>0</v>
      </c>
      <c r="K256" s="259">
        <v>0</v>
      </c>
      <c r="L256" s="259">
        <v>0</v>
      </c>
      <c r="M256" s="259">
        <v>0</v>
      </c>
      <c r="N256" s="259">
        <v>0</v>
      </c>
      <c r="O256" s="259">
        <v>0</v>
      </c>
      <c r="P256" s="259">
        <v>0</v>
      </c>
      <c r="Q256" s="259">
        <v>0</v>
      </c>
      <c r="R256" s="259">
        <v>0</v>
      </c>
      <c r="S256" s="259">
        <v>0</v>
      </c>
      <c r="T256" s="259">
        <f t="shared" si="7"/>
        <v>2142.57</v>
      </c>
      <c r="U256" s="259">
        <v>0</v>
      </c>
    </row>
    <row r="257" spans="1:21">
      <c r="A257" s="253">
        <v>255</v>
      </c>
      <c r="B257" s="254">
        <v>45764</v>
      </c>
      <c r="C257" s="255" t="s">
        <v>2909</v>
      </c>
      <c r="D257" s="256" t="s">
        <v>2910</v>
      </c>
      <c r="E257" s="257">
        <v>1412022</v>
      </c>
      <c r="F257" s="255" t="s">
        <v>259</v>
      </c>
      <c r="G257" s="258">
        <v>500</v>
      </c>
      <c r="H257" s="259"/>
      <c r="I257" s="259">
        <v>0</v>
      </c>
      <c r="J257" s="259">
        <v>0</v>
      </c>
      <c r="K257" s="259">
        <v>0</v>
      </c>
      <c r="L257" s="259">
        <v>0</v>
      </c>
      <c r="M257" s="259">
        <v>0</v>
      </c>
      <c r="N257" s="259">
        <v>0</v>
      </c>
      <c r="O257" s="259">
        <v>0</v>
      </c>
      <c r="P257" s="259">
        <v>0</v>
      </c>
      <c r="Q257" s="259">
        <v>0</v>
      </c>
      <c r="R257" s="259">
        <v>0</v>
      </c>
      <c r="S257" s="259">
        <v>0</v>
      </c>
      <c r="T257" s="259">
        <f t="shared" si="7"/>
        <v>500</v>
      </c>
      <c r="U257" s="259">
        <v>0</v>
      </c>
    </row>
    <row r="258" spans="1:21">
      <c r="A258" s="253">
        <v>256</v>
      </c>
      <c r="B258" s="254">
        <v>45769</v>
      </c>
      <c r="C258" s="255" t="s">
        <v>2881</v>
      </c>
      <c r="D258" s="256" t="s">
        <v>2911</v>
      </c>
      <c r="E258" s="257">
        <v>1412022</v>
      </c>
      <c r="F258" s="255" t="s">
        <v>259</v>
      </c>
      <c r="G258" s="258">
        <v>1000</v>
      </c>
      <c r="H258" s="259"/>
      <c r="I258" s="259">
        <v>0</v>
      </c>
      <c r="J258" s="259">
        <v>0</v>
      </c>
      <c r="K258" s="259">
        <v>0</v>
      </c>
      <c r="L258" s="259">
        <v>0</v>
      </c>
      <c r="M258" s="259">
        <v>0</v>
      </c>
      <c r="N258" s="259">
        <v>0</v>
      </c>
      <c r="O258" s="259">
        <v>0</v>
      </c>
      <c r="P258" s="259">
        <v>0</v>
      </c>
      <c r="Q258" s="259">
        <v>0</v>
      </c>
      <c r="R258" s="259">
        <v>0</v>
      </c>
      <c r="S258" s="259">
        <v>0</v>
      </c>
      <c r="T258" s="259">
        <f t="shared" si="7"/>
        <v>1000</v>
      </c>
      <c r="U258" s="259">
        <v>0</v>
      </c>
    </row>
    <row r="259" spans="1:21">
      <c r="A259" s="253">
        <v>257</v>
      </c>
      <c r="B259" s="254">
        <v>45755</v>
      </c>
      <c r="C259" s="255" t="s">
        <v>2726</v>
      </c>
      <c r="D259" s="256" t="s">
        <v>2912</v>
      </c>
      <c r="E259" s="257">
        <v>1422033</v>
      </c>
      <c r="F259" s="255" t="s">
        <v>311</v>
      </c>
      <c r="G259" s="258">
        <v>1000</v>
      </c>
      <c r="H259" s="259"/>
      <c r="I259" s="259">
        <v>0</v>
      </c>
      <c r="J259" s="259">
        <v>0</v>
      </c>
      <c r="K259" s="259">
        <v>0</v>
      </c>
      <c r="L259" s="259">
        <v>0</v>
      </c>
      <c r="M259" s="259">
        <v>0</v>
      </c>
      <c r="N259" s="259">
        <v>0</v>
      </c>
      <c r="O259" s="259">
        <v>0</v>
      </c>
      <c r="P259" s="259">
        <v>0</v>
      </c>
      <c r="Q259" s="259">
        <v>0</v>
      </c>
      <c r="R259" s="259">
        <v>0</v>
      </c>
      <c r="S259" s="259">
        <v>0</v>
      </c>
      <c r="T259" s="259">
        <v>0</v>
      </c>
      <c r="U259" s="259">
        <f t="shared" ref="U259:U322" si="8">G259</f>
        <v>1000</v>
      </c>
    </row>
    <row r="260" spans="1:21">
      <c r="A260" s="253">
        <v>258</v>
      </c>
      <c r="B260" s="254">
        <v>45755</v>
      </c>
      <c r="C260" s="255" t="s">
        <v>2726</v>
      </c>
      <c r="D260" s="256" t="s">
        <v>2913</v>
      </c>
      <c r="E260" s="257">
        <v>1422033</v>
      </c>
      <c r="F260" s="255" t="s">
        <v>311</v>
      </c>
      <c r="G260" s="258">
        <v>1000</v>
      </c>
      <c r="H260" s="259"/>
      <c r="I260" s="259">
        <v>0</v>
      </c>
      <c r="J260" s="259">
        <v>0</v>
      </c>
      <c r="K260" s="259">
        <v>0</v>
      </c>
      <c r="L260" s="259">
        <v>0</v>
      </c>
      <c r="M260" s="259">
        <v>0</v>
      </c>
      <c r="N260" s="259">
        <v>0</v>
      </c>
      <c r="O260" s="259">
        <v>0</v>
      </c>
      <c r="P260" s="259">
        <v>0</v>
      </c>
      <c r="Q260" s="259">
        <v>0</v>
      </c>
      <c r="R260" s="259">
        <v>0</v>
      </c>
      <c r="S260" s="259">
        <v>0</v>
      </c>
      <c r="T260" s="259">
        <v>0</v>
      </c>
      <c r="U260" s="259">
        <f t="shared" si="8"/>
        <v>1000</v>
      </c>
    </row>
    <row r="261" spans="1:21">
      <c r="A261" s="253">
        <v>259</v>
      </c>
      <c r="B261" s="254">
        <v>45755</v>
      </c>
      <c r="C261" s="255" t="s">
        <v>2914</v>
      </c>
      <c r="D261" s="256" t="s">
        <v>2915</v>
      </c>
      <c r="E261" s="257">
        <v>1423281</v>
      </c>
      <c r="F261" s="255" t="s">
        <v>354</v>
      </c>
      <c r="G261" s="258">
        <v>8000</v>
      </c>
      <c r="I261" s="259">
        <v>0</v>
      </c>
      <c r="J261" s="259">
        <v>0</v>
      </c>
      <c r="K261" s="259">
        <v>0</v>
      </c>
      <c r="L261" s="259">
        <v>0</v>
      </c>
      <c r="M261" s="259">
        <v>0</v>
      </c>
      <c r="N261" s="259">
        <v>0</v>
      </c>
      <c r="O261" s="259">
        <v>0</v>
      </c>
      <c r="P261" s="259">
        <v>0</v>
      </c>
      <c r="Q261" s="259">
        <v>0</v>
      </c>
      <c r="R261" s="259">
        <v>0</v>
      </c>
      <c r="S261" s="259">
        <v>0</v>
      </c>
      <c r="T261" s="259">
        <v>0</v>
      </c>
      <c r="U261" s="259">
        <f t="shared" si="8"/>
        <v>8000</v>
      </c>
    </row>
    <row r="262" spans="1:21">
      <c r="A262" s="253">
        <v>260</v>
      </c>
      <c r="B262" s="254">
        <v>45755</v>
      </c>
      <c r="C262" s="255" t="s">
        <v>2914</v>
      </c>
      <c r="D262" s="256" t="s">
        <v>2916</v>
      </c>
      <c r="E262" s="257">
        <v>1423078</v>
      </c>
      <c r="F262" s="255" t="s">
        <v>915</v>
      </c>
      <c r="G262" s="258">
        <v>8000</v>
      </c>
      <c r="I262" s="259">
        <v>0</v>
      </c>
      <c r="J262" s="259">
        <v>0</v>
      </c>
      <c r="K262" s="259">
        <v>0</v>
      </c>
      <c r="L262" s="259">
        <v>0</v>
      </c>
      <c r="M262" s="259">
        <v>0</v>
      </c>
      <c r="N262" s="259">
        <v>0</v>
      </c>
      <c r="O262" s="259">
        <v>0</v>
      </c>
      <c r="P262" s="259">
        <v>0</v>
      </c>
      <c r="Q262" s="259">
        <v>0</v>
      </c>
      <c r="R262" s="259">
        <v>0</v>
      </c>
      <c r="S262" s="259">
        <v>0</v>
      </c>
      <c r="T262" s="259">
        <v>0</v>
      </c>
      <c r="U262" s="259">
        <f t="shared" si="8"/>
        <v>8000</v>
      </c>
    </row>
    <row r="263" spans="1:21">
      <c r="A263" s="253">
        <v>261</v>
      </c>
      <c r="B263" s="254">
        <v>45755</v>
      </c>
      <c r="C263" s="255" t="s">
        <v>2663</v>
      </c>
      <c r="D263" s="256" t="s">
        <v>2917</v>
      </c>
      <c r="E263" s="257">
        <v>1423001</v>
      </c>
      <c r="F263" s="255" t="s">
        <v>217</v>
      </c>
      <c r="G263" s="258">
        <v>3000</v>
      </c>
      <c r="I263" s="259">
        <v>0</v>
      </c>
      <c r="J263" s="259">
        <v>0</v>
      </c>
      <c r="K263" s="259">
        <v>0</v>
      </c>
      <c r="L263" s="259">
        <v>0</v>
      </c>
      <c r="M263" s="259">
        <v>0</v>
      </c>
      <c r="N263" s="259">
        <v>0</v>
      </c>
      <c r="O263" s="259">
        <v>0</v>
      </c>
      <c r="P263" s="259">
        <v>0</v>
      </c>
      <c r="Q263" s="259">
        <v>0</v>
      </c>
      <c r="R263" s="259">
        <v>0</v>
      </c>
      <c r="S263" s="259">
        <v>0</v>
      </c>
      <c r="T263" s="259">
        <v>0</v>
      </c>
      <c r="U263" s="259">
        <f t="shared" si="8"/>
        <v>3000</v>
      </c>
    </row>
    <row r="264" spans="1:21">
      <c r="A264" s="253">
        <v>262</v>
      </c>
      <c r="B264" s="254">
        <v>45755</v>
      </c>
      <c r="C264" s="255" t="s">
        <v>2663</v>
      </c>
      <c r="D264" s="256" t="s">
        <v>2918</v>
      </c>
      <c r="E264" s="257">
        <v>1423001</v>
      </c>
      <c r="F264" s="255" t="s">
        <v>217</v>
      </c>
      <c r="G264" s="258">
        <v>7152.6</v>
      </c>
      <c r="I264" s="259">
        <v>0</v>
      </c>
      <c r="J264" s="259">
        <v>0</v>
      </c>
      <c r="K264" s="259">
        <v>0</v>
      </c>
      <c r="L264" s="259">
        <v>0</v>
      </c>
      <c r="M264" s="259">
        <v>0</v>
      </c>
      <c r="N264" s="259">
        <v>0</v>
      </c>
      <c r="O264" s="259">
        <v>0</v>
      </c>
      <c r="P264" s="259">
        <v>0</v>
      </c>
      <c r="Q264" s="259">
        <v>0</v>
      </c>
      <c r="R264" s="259">
        <v>0</v>
      </c>
      <c r="S264" s="259">
        <v>0</v>
      </c>
      <c r="T264" s="259">
        <v>0</v>
      </c>
      <c r="U264" s="259">
        <f t="shared" si="8"/>
        <v>7152.6</v>
      </c>
    </row>
    <row r="265" spans="1:21">
      <c r="A265" s="253">
        <v>263</v>
      </c>
      <c r="B265" s="254">
        <v>45755</v>
      </c>
      <c r="C265" s="255" t="s">
        <v>2663</v>
      </c>
      <c r="D265" s="256" t="s">
        <v>2919</v>
      </c>
      <c r="E265" s="257">
        <v>1430007</v>
      </c>
      <c r="F265" s="255" t="s">
        <v>924</v>
      </c>
      <c r="G265" s="258">
        <v>3414</v>
      </c>
      <c r="I265" s="259">
        <v>0</v>
      </c>
      <c r="J265" s="259">
        <v>0</v>
      </c>
      <c r="K265" s="259">
        <v>0</v>
      </c>
      <c r="L265" s="259">
        <v>0</v>
      </c>
      <c r="M265" s="259">
        <v>0</v>
      </c>
      <c r="N265" s="259">
        <v>0</v>
      </c>
      <c r="O265" s="259">
        <v>0</v>
      </c>
      <c r="P265" s="259">
        <v>0</v>
      </c>
      <c r="Q265" s="259">
        <v>0</v>
      </c>
      <c r="R265" s="259">
        <v>0</v>
      </c>
      <c r="S265" s="259">
        <v>0</v>
      </c>
      <c r="T265" s="259">
        <v>0</v>
      </c>
      <c r="U265" s="259">
        <f t="shared" si="8"/>
        <v>3414</v>
      </c>
    </row>
    <row r="266" spans="1:21">
      <c r="A266" s="253">
        <v>264</v>
      </c>
      <c r="B266" s="254">
        <v>45756</v>
      </c>
      <c r="C266" s="255" t="s">
        <v>2726</v>
      </c>
      <c r="D266" s="256" t="s">
        <v>2920</v>
      </c>
      <c r="E266" s="257">
        <v>1412022</v>
      </c>
      <c r="F266" s="255" t="s">
        <v>259</v>
      </c>
      <c r="G266" s="258">
        <v>2500</v>
      </c>
      <c r="H266" s="259"/>
      <c r="I266" s="259">
        <v>0</v>
      </c>
      <c r="J266" s="259">
        <v>0</v>
      </c>
      <c r="K266" s="259">
        <v>0</v>
      </c>
      <c r="L266" s="259">
        <v>0</v>
      </c>
      <c r="M266" s="259">
        <v>0</v>
      </c>
      <c r="N266" s="259">
        <v>0</v>
      </c>
      <c r="O266" s="259">
        <v>0</v>
      </c>
      <c r="P266" s="259">
        <v>0</v>
      </c>
      <c r="Q266" s="259">
        <v>0</v>
      </c>
      <c r="R266" s="259">
        <v>0</v>
      </c>
      <c r="S266" s="259">
        <v>0</v>
      </c>
      <c r="T266" s="259">
        <v>0</v>
      </c>
      <c r="U266" s="259">
        <f t="shared" si="8"/>
        <v>2500</v>
      </c>
    </row>
    <row r="267" spans="1:21">
      <c r="A267" s="253">
        <v>265</v>
      </c>
      <c r="B267" s="254">
        <v>45756</v>
      </c>
      <c r="C267" s="255" t="s">
        <v>2726</v>
      </c>
      <c r="D267" s="256" t="s">
        <v>2920</v>
      </c>
      <c r="E267" s="257">
        <v>1422024</v>
      </c>
      <c r="F267" s="255" t="s">
        <v>301</v>
      </c>
      <c r="G267" s="258">
        <v>2000</v>
      </c>
      <c r="H267" s="259"/>
      <c r="I267" s="259">
        <v>0</v>
      </c>
      <c r="J267" s="259">
        <v>0</v>
      </c>
      <c r="K267" s="259">
        <v>0</v>
      </c>
      <c r="L267" s="259">
        <v>0</v>
      </c>
      <c r="M267" s="259">
        <v>0</v>
      </c>
      <c r="N267" s="259">
        <v>0</v>
      </c>
      <c r="O267" s="259">
        <v>0</v>
      </c>
      <c r="P267" s="259">
        <v>0</v>
      </c>
      <c r="Q267" s="259">
        <v>0</v>
      </c>
      <c r="R267" s="259">
        <v>0</v>
      </c>
      <c r="S267" s="259">
        <v>0</v>
      </c>
      <c r="T267" s="259">
        <v>0</v>
      </c>
      <c r="U267" s="259">
        <f t="shared" si="8"/>
        <v>2000</v>
      </c>
    </row>
    <row r="268" spans="1:21">
      <c r="A268" s="253">
        <v>266</v>
      </c>
      <c r="B268" s="254">
        <v>45756</v>
      </c>
      <c r="C268" s="255" t="s">
        <v>2726</v>
      </c>
      <c r="D268" s="256" t="s">
        <v>2920</v>
      </c>
      <c r="E268" s="257">
        <v>1422040</v>
      </c>
      <c r="F268" s="255" t="s">
        <v>317</v>
      </c>
      <c r="G268" s="258">
        <v>500</v>
      </c>
      <c r="I268" s="259">
        <v>0</v>
      </c>
      <c r="J268" s="259">
        <v>0</v>
      </c>
      <c r="K268" s="259">
        <v>0</v>
      </c>
      <c r="L268" s="259">
        <v>0</v>
      </c>
      <c r="M268" s="259">
        <v>0</v>
      </c>
      <c r="N268" s="259">
        <v>0</v>
      </c>
      <c r="O268" s="259">
        <v>0</v>
      </c>
      <c r="P268" s="259">
        <v>0</v>
      </c>
      <c r="Q268" s="259">
        <v>0</v>
      </c>
      <c r="R268" s="259">
        <v>0</v>
      </c>
      <c r="S268" s="259">
        <v>0</v>
      </c>
      <c r="T268" s="259">
        <v>0</v>
      </c>
      <c r="U268" s="259">
        <f t="shared" si="8"/>
        <v>500</v>
      </c>
    </row>
    <row r="269" spans="1:21">
      <c r="A269" s="253">
        <v>267</v>
      </c>
      <c r="B269" s="254">
        <v>45756</v>
      </c>
      <c r="C269" s="255" t="s">
        <v>2726</v>
      </c>
      <c r="D269" s="256" t="s">
        <v>2920</v>
      </c>
      <c r="E269" s="257">
        <v>1423078</v>
      </c>
      <c r="F269" s="255" t="s">
        <v>915</v>
      </c>
      <c r="G269" s="258">
        <v>2500</v>
      </c>
      <c r="I269" s="259">
        <v>0</v>
      </c>
      <c r="J269" s="259">
        <v>0</v>
      </c>
      <c r="K269" s="259">
        <v>0</v>
      </c>
      <c r="L269" s="259">
        <v>0</v>
      </c>
      <c r="M269" s="259">
        <v>0</v>
      </c>
      <c r="N269" s="259">
        <v>0</v>
      </c>
      <c r="O269" s="259">
        <v>0</v>
      </c>
      <c r="P269" s="259">
        <v>0</v>
      </c>
      <c r="Q269" s="259">
        <v>0</v>
      </c>
      <c r="R269" s="259">
        <v>0</v>
      </c>
      <c r="S269" s="259">
        <v>0</v>
      </c>
      <c r="T269" s="259">
        <v>0</v>
      </c>
      <c r="U269" s="259">
        <f t="shared" si="8"/>
        <v>2500</v>
      </c>
    </row>
    <row r="270" spans="1:21">
      <c r="A270" s="253">
        <v>268</v>
      </c>
      <c r="B270" s="254">
        <v>45756</v>
      </c>
      <c r="C270" s="255" t="s">
        <v>2726</v>
      </c>
      <c r="D270" s="256" t="s">
        <v>2921</v>
      </c>
      <c r="E270" s="257">
        <v>1422044</v>
      </c>
      <c r="F270" s="255" t="s">
        <v>323</v>
      </c>
      <c r="G270" s="258">
        <v>5000</v>
      </c>
      <c r="I270" s="259">
        <v>0</v>
      </c>
      <c r="J270" s="259">
        <v>0</v>
      </c>
      <c r="K270" s="259">
        <v>0</v>
      </c>
      <c r="L270" s="259">
        <v>0</v>
      </c>
      <c r="M270" s="259">
        <v>0</v>
      </c>
      <c r="N270" s="259">
        <v>0</v>
      </c>
      <c r="O270" s="259">
        <v>0</v>
      </c>
      <c r="P270" s="259">
        <v>0</v>
      </c>
      <c r="Q270" s="259">
        <v>0</v>
      </c>
      <c r="R270" s="259">
        <v>0</v>
      </c>
      <c r="S270" s="259">
        <v>0</v>
      </c>
      <c r="T270" s="259">
        <v>0</v>
      </c>
      <c r="U270" s="259">
        <f t="shared" si="8"/>
        <v>5000</v>
      </c>
    </row>
    <row r="271" spans="1:21">
      <c r="A271" s="253">
        <v>269</v>
      </c>
      <c r="B271" s="254">
        <v>45756</v>
      </c>
      <c r="C271" s="255" t="s">
        <v>2726</v>
      </c>
      <c r="D271" s="256" t="s">
        <v>2922</v>
      </c>
      <c r="E271" s="257">
        <v>1422040</v>
      </c>
      <c r="F271" s="255" t="s">
        <v>317</v>
      </c>
      <c r="G271" s="258">
        <v>1000</v>
      </c>
      <c r="I271" s="259">
        <v>0</v>
      </c>
      <c r="J271" s="259">
        <v>0</v>
      </c>
      <c r="K271" s="259">
        <v>0</v>
      </c>
      <c r="L271" s="259">
        <v>0</v>
      </c>
      <c r="M271" s="259">
        <v>0</v>
      </c>
      <c r="N271" s="259">
        <v>0</v>
      </c>
      <c r="O271" s="259">
        <v>0</v>
      </c>
      <c r="P271" s="259">
        <v>0</v>
      </c>
      <c r="Q271" s="259">
        <v>0</v>
      </c>
      <c r="R271" s="259">
        <v>0</v>
      </c>
      <c r="S271" s="259">
        <v>0</v>
      </c>
      <c r="T271" s="259">
        <v>0</v>
      </c>
      <c r="U271" s="259">
        <f t="shared" si="8"/>
        <v>1000</v>
      </c>
    </row>
    <row r="272" spans="1:21">
      <c r="A272" s="253">
        <v>270</v>
      </c>
      <c r="B272" s="254">
        <v>45756</v>
      </c>
      <c r="C272" s="255" t="s">
        <v>2726</v>
      </c>
      <c r="D272" s="256" t="s">
        <v>2923</v>
      </c>
      <c r="E272" s="257">
        <v>1412022</v>
      </c>
      <c r="F272" s="255" t="s">
        <v>259</v>
      </c>
      <c r="G272" s="258">
        <v>3000</v>
      </c>
      <c r="H272" s="259"/>
      <c r="I272" s="259">
        <v>0</v>
      </c>
      <c r="J272" s="259">
        <v>0</v>
      </c>
      <c r="K272" s="259">
        <v>0</v>
      </c>
      <c r="L272" s="259">
        <v>0</v>
      </c>
      <c r="M272" s="259">
        <v>0</v>
      </c>
      <c r="N272" s="259">
        <v>0</v>
      </c>
      <c r="O272" s="259">
        <v>0</v>
      </c>
      <c r="P272" s="259">
        <v>0</v>
      </c>
      <c r="Q272" s="259">
        <v>0</v>
      </c>
      <c r="R272" s="259">
        <v>0</v>
      </c>
      <c r="S272" s="259">
        <v>0</v>
      </c>
      <c r="T272" s="259">
        <v>0</v>
      </c>
      <c r="U272" s="259">
        <f t="shared" si="8"/>
        <v>3000</v>
      </c>
    </row>
    <row r="273" spans="1:21">
      <c r="A273" s="253">
        <v>271</v>
      </c>
      <c r="B273" s="254">
        <v>45756</v>
      </c>
      <c r="C273" s="255" t="s">
        <v>2726</v>
      </c>
      <c r="D273" s="256" t="s">
        <v>2923</v>
      </c>
      <c r="E273" s="257">
        <v>1422040</v>
      </c>
      <c r="F273" s="255" t="s">
        <v>317</v>
      </c>
      <c r="G273" s="258">
        <v>960</v>
      </c>
      <c r="I273" s="259">
        <v>0</v>
      </c>
      <c r="J273" s="259">
        <v>0</v>
      </c>
      <c r="K273" s="259">
        <v>0</v>
      </c>
      <c r="L273" s="259">
        <v>0</v>
      </c>
      <c r="M273" s="259">
        <v>0</v>
      </c>
      <c r="N273" s="259">
        <v>0</v>
      </c>
      <c r="O273" s="259">
        <v>0</v>
      </c>
      <c r="P273" s="259">
        <v>0</v>
      </c>
      <c r="Q273" s="259">
        <v>0</v>
      </c>
      <c r="R273" s="259">
        <v>0</v>
      </c>
      <c r="S273" s="259">
        <v>0</v>
      </c>
      <c r="T273" s="259">
        <v>0</v>
      </c>
      <c r="U273" s="259">
        <f t="shared" si="8"/>
        <v>960</v>
      </c>
    </row>
    <row r="274" spans="1:21">
      <c r="A274" s="253">
        <v>272</v>
      </c>
      <c r="B274" s="254">
        <v>45756</v>
      </c>
      <c r="C274" s="255" t="s">
        <v>2726</v>
      </c>
      <c r="D274" s="256" t="s">
        <v>2923</v>
      </c>
      <c r="E274" s="257">
        <v>1422044</v>
      </c>
      <c r="F274" s="255" t="s">
        <v>323</v>
      </c>
      <c r="G274" s="258">
        <v>3000</v>
      </c>
      <c r="I274" s="259">
        <v>0</v>
      </c>
      <c r="J274" s="259">
        <v>0</v>
      </c>
      <c r="K274" s="259">
        <v>0</v>
      </c>
      <c r="L274" s="259">
        <v>0</v>
      </c>
      <c r="M274" s="259">
        <v>0</v>
      </c>
      <c r="N274" s="259">
        <v>0</v>
      </c>
      <c r="O274" s="259">
        <v>0</v>
      </c>
      <c r="P274" s="259">
        <v>0</v>
      </c>
      <c r="Q274" s="259">
        <v>0</v>
      </c>
      <c r="R274" s="259">
        <v>0</v>
      </c>
      <c r="S274" s="259">
        <v>0</v>
      </c>
      <c r="T274" s="259">
        <v>0</v>
      </c>
      <c r="U274" s="259">
        <f t="shared" si="8"/>
        <v>3000</v>
      </c>
    </row>
    <row r="275" spans="1:21">
      <c r="A275" s="253">
        <v>273</v>
      </c>
      <c r="B275" s="254">
        <v>45757</v>
      </c>
      <c r="C275" s="255" t="s">
        <v>2914</v>
      </c>
      <c r="D275" s="256" t="s">
        <v>2924</v>
      </c>
      <c r="E275" s="257">
        <v>1423281</v>
      </c>
      <c r="F275" s="255" t="s">
        <v>354</v>
      </c>
      <c r="G275" s="258">
        <v>10000</v>
      </c>
      <c r="I275" s="259">
        <v>0</v>
      </c>
      <c r="J275" s="259">
        <v>0</v>
      </c>
      <c r="K275" s="259">
        <v>0</v>
      </c>
      <c r="L275" s="259">
        <v>0</v>
      </c>
      <c r="M275" s="259">
        <v>0</v>
      </c>
      <c r="N275" s="259">
        <v>0</v>
      </c>
      <c r="O275" s="259">
        <v>0</v>
      </c>
      <c r="P275" s="259">
        <v>0</v>
      </c>
      <c r="Q275" s="259">
        <v>0</v>
      </c>
      <c r="R275" s="259">
        <v>0</v>
      </c>
      <c r="S275" s="259">
        <v>0</v>
      </c>
      <c r="T275" s="259">
        <v>0</v>
      </c>
      <c r="U275" s="259">
        <f t="shared" si="8"/>
        <v>10000</v>
      </c>
    </row>
    <row r="276" spans="1:21">
      <c r="A276" s="253">
        <v>274</v>
      </c>
      <c r="B276" s="254">
        <v>45757</v>
      </c>
      <c r="C276" s="255" t="s">
        <v>2914</v>
      </c>
      <c r="D276" s="256" t="s">
        <v>2925</v>
      </c>
      <c r="E276" s="257">
        <v>1423078</v>
      </c>
      <c r="F276" s="255" t="s">
        <v>915</v>
      </c>
      <c r="G276" s="258">
        <v>6000</v>
      </c>
      <c r="I276" s="259">
        <v>0</v>
      </c>
      <c r="J276" s="259">
        <v>0</v>
      </c>
      <c r="K276" s="259">
        <v>0</v>
      </c>
      <c r="L276" s="259">
        <v>0</v>
      </c>
      <c r="M276" s="259">
        <v>0</v>
      </c>
      <c r="N276" s="259">
        <v>0</v>
      </c>
      <c r="O276" s="259">
        <v>0</v>
      </c>
      <c r="P276" s="259">
        <v>0</v>
      </c>
      <c r="Q276" s="259">
        <v>0</v>
      </c>
      <c r="R276" s="259">
        <v>0</v>
      </c>
      <c r="S276" s="259">
        <v>0</v>
      </c>
      <c r="T276" s="259">
        <v>0</v>
      </c>
      <c r="U276" s="259">
        <f t="shared" si="8"/>
        <v>6000</v>
      </c>
    </row>
    <row r="277" spans="1:21">
      <c r="A277" s="253">
        <v>275</v>
      </c>
      <c r="B277" s="254">
        <v>45757</v>
      </c>
      <c r="C277" s="255" t="s">
        <v>2914</v>
      </c>
      <c r="D277" s="256" t="s">
        <v>2926</v>
      </c>
      <c r="E277" s="257">
        <v>1423078</v>
      </c>
      <c r="F277" s="255" t="s">
        <v>915</v>
      </c>
      <c r="G277" s="258">
        <v>2000</v>
      </c>
      <c r="I277" s="259">
        <v>0</v>
      </c>
      <c r="J277" s="259">
        <v>0</v>
      </c>
      <c r="K277" s="259">
        <v>0</v>
      </c>
      <c r="L277" s="259">
        <v>0</v>
      </c>
      <c r="M277" s="259">
        <v>0</v>
      </c>
      <c r="N277" s="259">
        <v>0</v>
      </c>
      <c r="O277" s="259">
        <v>0</v>
      </c>
      <c r="P277" s="259">
        <v>0</v>
      </c>
      <c r="Q277" s="259">
        <v>0</v>
      </c>
      <c r="R277" s="259">
        <v>0</v>
      </c>
      <c r="S277" s="259">
        <v>0</v>
      </c>
      <c r="T277" s="259">
        <v>0</v>
      </c>
      <c r="U277" s="259">
        <f t="shared" si="8"/>
        <v>2000</v>
      </c>
    </row>
    <row r="278" spans="1:21">
      <c r="A278" s="253">
        <v>276</v>
      </c>
      <c r="B278" s="254">
        <v>45757</v>
      </c>
      <c r="C278" s="255" t="s">
        <v>2663</v>
      </c>
      <c r="D278" s="256" t="s">
        <v>2927</v>
      </c>
      <c r="E278" s="257">
        <v>1430007</v>
      </c>
      <c r="F278" s="255" t="s">
        <v>924</v>
      </c>
      <c r="G278" s="258">
        <v>3616</v>
      </c>
      <c r="I278" s="259">
        <v>0</v>
      </c>
      <c r="J278" s="259">
        <v>0</v>
      </c>
      <c r="K278" s="259">
        <v>0</v>
      </c>
      <c r="L278" s="259">
        <v>0</v>
      </c>
      <c r="M278" s="259">
        <v>0</v>
      </c>
      <c r="N278" s="259">
        <v>0</v>
      </c>
      <c r="O278" s="259">
        <v>0</v>
      </c>
      <c r="P278" s="259">
        <v>0</v>
      </c>
      <c r="Q278" s="259">
        <v>0</v>
      </c>
      <c r="R278" s="259">
        <v>0</v>
      </c>
      <c r="S278" s="259">
        <v>0</v>
      </c>
      <c r="T278" s="259">
        <v>0</v>
      </c>
      <c r="U278" s="259">
        <f t="shared" si="8"/>
        <v>3616</v>
      </c>
    </row>
    <row r="279" spans="1:21">
      <c r="A279" s="253">
        <v>277</v>
      </c>
      <c r="B279" s="254">
        <v>45757</v>
      </c>
      <c r="C279" s="255" t="s">
        <v>2663</v>
      </c>
      <c r="D279" s="256" t="s">
        <v>2928</v>
      </c>
      <c r="E279" s="257">
        <v>1430007</v>
      </c>
      <c r="F279" s="255" t="s">
        <v>924</v>
      </c>
      <c r="G279" s="258">
        <v>2102.55</v>
      </c>
      <c r="I279" s="259">
        <v>0</v>
      </c>
      <c r="J279" s="259">
        <v>0</v>
      </c>
      <c r="K279" s="259">
        <v>0</v>
      </c>
      <c r="L279" s="259">
        <v>0</v>
      </c>
      <c r="M279" s="259">
        <v>0</v>
      </c>
      <c r="N279" s="259">
        <v>0</v>
      </c>
      <c r="O279" s="259">
        <v>0</v>
      </c>
      <c r="P279" s="259">
        <v>0</v>
      </c>
      <c r="Q279" s="259">
        <v>0</v>
      </c>
      <c r="R279" s="259">
        <v>0</v>
      </c>
      <c r="S279" s="259">
        <v>0</v>
      </c>
      <c r="T279" s="259">
        <v>0</v>
      </c>
      <c r="U279" s="259">
        <f t="shared" si="8"/>
        <v>2102.55</v>
      </c>
    </row>
    <row r="280" spans="1:21">
      <c r="A280" s="253">
        <v>278</v>
      </c>
      <c r="B280" s="254">
        <v>45757</v>
      </c>
      <c r="C280" s="255" t="s">
        <v>2663</v>
      </c>
      <c r="D280" s="256" t="s">
        <v>2929</v>
      </c>
      <c r="E280" s="257">
        <v>1423001</v>
      </c>
      <c r="F280" s="255" t="s">
        <v>217</v>
      </c>
      <c r="G280" s="258">
        <v>7855</v>
      </c>
      <c r="I280" s="259">
        <v>0</v>
      </c>
      <c r="J280" s="259">
        <v>0</v>
      </c>
      <c r="K280" s="259">
        <v>0</v>
      </c>
      <c r="L280" s="259">
        <v>0</v>
      </c>
      <c r="M280" s="259">
        <v>0</v>
      </c>
      <c r="N280" s="259">
        <v>0</v>
      </c>
      <c r="O280" s="259">
        <v>0</v>
      </c>
      <c r="P280" s="259">
        <v>0</v>
      </c>
      <c r="Q280" s="259">
        <v>0</v>
      </c>
      <c r="R280" s="259">
        <v>0</v>
      </c>
      <c r="S280" s="259">
        <v>0</v>
      </c>
      <c r="T280" s="259">
        <v>0</v>
      </c>
      <c r="U280" s="259">
        <f t="shared" si="8"/>
        <v>7855</v>
      </c>
    </row>
    <row r="281" spans="1:21">
      <c r="A281" s="253">
        <v>279</v>
      </c>
      <c r="B281" s="254">
        <v>45757</v>
      </c>
      <c r="C281" s="255" t="s">
        <v>2930</v>
      </c>
      <c r="D281" s="256" t="s">
        <v>2931</v>
      </c>
      <c r="E281" s="257">
        <v>1423001</v>
      </c>
      <c r="F281" s="255" t="s">
        <v>217</v>
      </c>
      <c r="G281" s="258">
        <v>9050</v>
      </c>
      <c r="I281" s="259">
        <v>0</v>
      </c>
      <c r="J281" s="259">
        <v>0</v>
      </c>
      <c r="K281" s="259">
        <v>0</v>
      </c>
      <c r="L281" s="259">
        <v>0</v>
      </c>
      <c r="M281" s="259">
        <v>0</v>
      </c>
      <c r="N281" s="259">
        <v>0</v>
      </c>
      <c r="O281" s="259">
        <v>0</v>
      </c>
      <c r="P281" s="259">
        <v>0</v>
      </c>
      <c r="Q281" s="259">
        <v>0</v>
      </c>
      <c r="R281" s="259">
        <v>0</v>
      </c>
      <c r="S281" s="259">
        <v>0</v>
      </c>
      <c r="T281" s="259">
        <v>0</v>
      </c>
      <c r="U281" s="259">
        <f t="shared" si="8"/>
        <v>9050</v>
      </c>
    </row>
    <row r="282" spans="1:21">
      <c r="A282" s="253">
        <v>280</v>
      </c>
      <c r="B282" s="254">
        <v>45758</v>
      </c>
      <c r="C282" s="255" t="s">
        <v>2932</v>
      </c>
      <c r="D282" s="256" t="s">
        <v>2933</v>
      </c>
      <c r="E282" s="257">
        <v>1423078</v>
      </c>
      <c r="F282" s="255" t="s">
        <v>915</v>
      </c>
      <c r="G282" s="258">
        <v>3000</v>
      </c>
      <c r="I282" s="259">
        <v>0</v>
      </c>
      <c r="J282" s="259">
        <v>0</v>
      </c>
      <c r="K282" s="259">
        <v>0</v>
      </c>
      <c r="L282" s="259">
        <v>0</v>
      </c>
      <c r="M282" s="259">
        <v>0</v>
      </c>
      <c r="N282" s="259">
        <v>0</v>
      </c>
      <c r="O282" s="259">
        <v>0</v>
      </c>
      <c r="P282" s="259">
        <v>0</v>
      </c>
      <c r="Q282" s="259">
        <v>0</v>
      </c>
      <c r="R282" s="259">
        <v>0</v>
      </c>
      <c r="S282" s="259">
        <v>0</v>
      </c>
      <c r="T282" s="259">
        <v>0</v>
      </c>
      <c r="U282" s="259">
        <f t="shared" si="8"/>
        <v>3000</v>
      </c>
    </row>
    <row r="283" spans="1:21">
      <c r="A283" s="253">
        <v>281</v>
      </c>
      <c r="B283" s="254">
        <v>45758</v>
      </c>
      <c r="C283" s="255" t="s">
        <v>2934</v>
      </c>
      <c r="D283" s="256" t="s">
        <v>2935</v>
      </c>
      <c r="E283" s="257">
        <v>1423078</v>
      </c>
      <c r="F283" s="255" t="s">
        <v>915</v>
      </c>
      <c r="G283" s="258">
        <v>2000</v>
      </c>
      <c r="I283" s="259">
        <v>0</v>
      </c>
      <c r="J283" s="259">
        <v>0</v>
      </c>
      <c r="K283" s="259">
        <v>0</v>
      </c>
      <c r="L283" s="259">
        <v>0</v>
      </c>
      <c r="M283" s="259">
        <v>0</v>
      </c>
      <c r="N283" s="259">
        <v>0</v>
      </c>
      <c r="O283" s="259">
        <v>0</v>
      </c>
      <c r="P283" s="259">
        <v>0</v>
      </c>
      <c r="Q283" s="259">
        <v>0</v>
      </c>
      <c r="R283" s="259">
        <v>0</v>
      </c>
      <c r="S283" s="259">
        <v>0</v>
      </c>
      <c r="T283" s="259">
        <v>0</v>
      </c>
      <c r="U283" s="259">
        <f t="shared" si="8"/>
        <v>2000</v>
      </c>
    </row>
    <row r="284" spans="1:21">
      <c r="A284" s="253">
        <v>282</v>
      </c>
      <c r="B284" s="254">
        <v>45758</v>
      </c>
      <c r="C284" s="255" t="s">
        <v>2936</v>
      </c>
      <c r="D284" s="256" t="s">
        <v>2937</v>
      </c>
      <c r="E284" s="257">
        <v>1423281</v>
      </c>
      <c r="F284" s="255" t="s">
        <v>354</v>
      </c>
      <c r="G284" s="258">
        <v>8200</v>
      </c>
      <c r="I284" s="259">
        <v>0</v>
      </c>
      <c r="J284" s="259">
        <v>0</v>
      </c>
      <c r="K284" s="259">
        <v>0</v>
      </c>
      <c r="L284" s="259">
        <v>0</v>
      </c>
      <c r="M284" s="259">
        <v>0</v>
      </c>
      <c r="N284" s="259">
        <v>0</v>
      </c>
      <c r="O284" s="259">
        <v>0</v>
      </c>
      <c r="P284" s="259">
        <v>0</v>
      </c>
      <c r="Q284" s="259">
        <v>0</v>
      </c>
      <c r="R284" s="259">
        <v>0</v>
      </c>
      <c r="S284" s="259">
        <v>0</v>
      </c>
      <c r="T284" s="259">
        <v>0</v>
      </c>
      <c r="U284" s="259">
        <f t="shared" si="8"/>
        <v>8200</v>
      </c>
    </row>
    <row r="285" spans="1:21">
      <c r="A285" s="253">
        <v>283</v>
      </c>
      <c r="B285" s="254">
        <v>45758</v>
      </c>
      <c r="C285" s="255" t="s">
        <v>2936</v>
      </c>
      <c r="D285" s="256" t="s">
        <v>2938</v>
      </c>
      <c r="E285" s="257">
        <v>1423281</v>
      </c>
      <c r="F285" s="255" t="s">
        <v>354</v>
      </c>
      <c r="G285" s="258">
        <v>7000</v>
      </c>
      <c r="I285" s="259">
        <v>0</v>
      </c>
      <c r="J285" s="259">
        <v>0</v>
      </c>
      <c r="K285" s="259">
        <v>0</v>
      </c>
      <c r="L285" s="259">
        <v>0</v>
      </c>
      <c r="M285" s="259">
        <v>0</v>
      </c>
      <c r="N285" s="259">
        <v>0</v>
      </c>
      <c r="O285" s="259">
        <v>0</v>
      </c>
      <c r="P285" s="259">
        <v>0</v>
      </c>
      <c r="Q285" s="259">
        <v>0</v>
      </c>
      <c r="R285" s="259">
        <v>0</v>
      </c>
      <c r="S285" s="259">
        <v>0</v>
      </c>
      <c r="T285" s="259">
        <v>0</v>
      </c>
      <c r="U285" s="259">
        <f t="shared" si="8"/>
        <v>7000</v>
      </c>
    </row>
    <row r="286" spans="1:21">
      <c r="A286" s="253">
        <v>284</v>
      </c>
      <c r="B286" s="254">
        <v>45761</v>
      </c>
      <c r="C286" s="255" t="s">
        <v>2939</v>
      </c>
      <c r="D286" s="256" t="s">
        <v>2940</v>
      </c>
      <c r="E286" s="257">
        <v>1423001</v>
      </c>
      <c r="F286" s="255" t="s">
        <v>217</v>
      </c>
      <c r="G286" s="258">
        <v>1000</v>
      </c>
      <c r="I286" s="259">
        <v>0</v>
      </c>
      <c r="J286" s="259">
        <v>0</v>
      </c>
      <c r="K286" s="259">
        <v>0</v>
      </c>
      <c r="L286" s="259">
        <v>0</v>
      </c>
      <c r="M286" s="259">
        <v>0</v>
      </c>
      <c r="N286" s="259">
        <v>0</v>
      </c>
      <c r="O286" s="259">
        <v>0</v>
      </c>
      <c r="P286" s="259">
        <v>0</v>
      </c>
      <c r="Q286" s="259">
        <v>0</v>
      </c>
      <c r="R286" s="259">
        <v>0</v>
      </c>
      <c r="S286" s="259">
        <v>0</v>
      </c>
      <c r="T286" s="259">
        <v>0</v>
      </c>
      <c r="U286" s="259">
        <f t="shared" si="8"/>
        <v>1000</v>
      </c>
    </row>
    <row r="287" spans="1:21">
      <c r="A287" s="253">
        <v>285</v>
      </c>
      <c r="B287" s="254">
        <v>45761</v>
      </c>
      <c r="C287" s="255" t="s">
        <v>2939</v>
      </c>
      <c r="D287" s="256" t="s">
        <v>2941</v>
      </c>
      <c r="E287" s="257">
        <v>1423001</v>
      </c>
      <c r="F287" s="255" t="s">
        <v>217</v>
      </c>
      <c r="G287" s="258">
        <v>1000</v>
      </c>
      <c r="I287" s="259">
        <v>0</v>
      </c>
      <c r="J287" s="259">
        <v>0</v>
      </c>
      <c r="K287" s="259">
        <v>0</v>
      </c>
      <c r="L287" s="259">
        <v>0</v>
      </c>
      <c r="M287" s="259">
        <v>0</v>
      </c>
      <c r="N287" s="259">
        <v>0</v>
      </c>
      <c r="O287" s="259">
        <v>0</v>
      </c>
      <c r="P287" s="259">
        <v>0</v>
      </c>
      <c r="Q287" s="259">
        <v>0</v>
      </c>
      <c r="R287" s="259">
        <v>0</v>
      </c>
      <c r="S287" s="259">
        <v>0</v>
      </c>
      <c r="T287" s="259">
        <v>0</v>
      </c>
      <c r="U287" s="259">
        <f t="shared" si="8"/>
        <v>1000</v>
      </c>
    </row>
    <row r="288" spans="1:21">
      <c r="A288" s="253">
        <v>286</v>
      </c>
      <c r="B288" s="254">
        <v>45761</v>
      </c>
      <c r="C288" s="255" t="s">
        <v>2939</v>
      </c>
      <c r="D288" s="256" t="s">
        <v>2942</v>
      </c>
      <c r="E288" s="257">
        <v>1423001</v>
      </c>
      <c r="F288" s="255" t="s">
        <v>217</v>
      </c>
      <c r="G288" s="258">
        <v>600</v>
      </c>
      <c r="I288" s="259">
        <v>0</v>
      </c>
      <c r="J288" s="259">
        <v>0</v>
      </c>
      <c r="K288" s="259">
        <v>0</v>
      </c>
      <c r="L288" s="259">
        <v>0</v>
      </c>
      <c r="M288" s="259">
        <v>0</v>
      </c>
      <c r="N288" s="259">
        <v>0</v>
      </c>
      <c r="O288" s="259">
        <v>0</v>
      </c>
      <c r="P288" s="259">
        <v>0</v>
      </c>
      <c r="Q288" s="259">
        <v>0</v>
      </c>
      <c r="R288" s="259">
        <v>0</v>
      </c>
      <c r="S288" s="259">
        <v>0</v>
      </c>
      <c r="T288" s="259">
        <v>0</v>
      </c>
      <c r="U288" s="259">
        <f t="shared" si="8"/>
        <v>600</v>
      </c>
    </row>
    <row r="289" spans="1:21">
      <c r="A289" s="253">
        <v>287</v>
      </c>
      <c r="B289" s="254">
        <v>45761</v>
      </c>
      <c r="C289" s="255" t="s">
        <v>2663</v>
      </c>
      <c r="D289" s="256" t="s">
        <v>2943</v>
      </c>
      <c r="E289" s="257">
        <v>1423001</v>
      </c>
      <c r="F289" s="255" t="s">
        <v>217</v>
      </c>
      <c r="G289" s="258">
        <v>4300</v>
      </c>
      <c r="I289" s="259">
        <v>0</v>
      </c>
      <c r="J289" s="259">
        <v>0</v>
      </c>
      <c r="K289" s="259">
        <v>0</v>
      </c>
      <c r="L289" s="259">
        <v>0</v>
      </c>
      <c r="M289" s="259">
        <v>0</v>
      </c>
      <c r="N289" s="259">
        <v>0</v>
      </c>
      <c r="O289" s="259">
        <v>0</v>
      </c>
      <c r="P289" s="259">
        <v>0</v>
      </c>
      <c r="Q289" s="259">
        <v>0</v>
      </c>
      <c r="R289" s="259">
        <v>0</v>
      </c>
      <c r="S289" s="259">
        <v>0</v>
      </c>
      <c r="T289" s="259">
        <v>0</v>
      </c>
      <c r="U289" s="259">
        <f t="shared" si="8"/>
        <v>4300</v>
      </c>
    </row>
    <row r="290" spans="1:21">
      <c r="A290" s="253">
        <v>288</v>
      </c>
      <c r="B290" s="254">
        <v>45761</v>
      </c>
      <c r="C290" s="255" t="s">
        <v>2663</v>
      </c>
      <c r="D290" s="256" t="s">
        <v>2944</v>
      </c>
      <c r="E290" s="257">
        <v>1423001</v>
      </c>
      <c r="F290" s="255" t="s">
        <v>217</v>
      </c>
      <c r="G290" s="258">
        <v>4973</v>
      </c>
      <c r="I290" s="259">
        <v>0</v>
      </c>
      <c r="J290" s="259">
        <v>0</v>
      </c>
      <c r="K290" s="259">
        <v>0</v>
      </c>
      <c r="L290" s="259">
        <v>0</v>
      </c>
      <c r="M290" s="259">
        <v>0</v>
      </c>
      <c r="N290" s="259">
        <v>0</v>
      </c>
      <c r="O290" s="259">
        <v>0</v>
      </c>
      <c r="P290" s="259">
        <v>0</v>
      </c>
      <c r="Q290" s="259">
        <v>0</v>
      </c>
      <c r="R290" s="259">
        <v>0</v>
      </c>
      <c r="S290" s="259">
        <v>0</v>
      </c>
      <c r="T290" s="259">
        <v>0</v>
      </c>
      <c r="U290" s="259">
        <f t="shared" si="8"/>
        <v>4973</v>
      </c>
    </row>
    <row r="291" spans="1:21">
      <c r="A291" s="253">
        <v>289</v>
      </c>
      <c r="B291" s="254">
        <v>45761</v>
      </c>
      <c r="C291" s="255" t="s">
        <v>2663</v>
      </c>
      <c r="D291" s="256" t="s">
        <v>2945</v>
      </c>
      <c r="E291" s="257">
        <v>1430007</v>
      </c>
      <c r="F291" s="255" t="s">
        <v>924</v>
      </c>
      <c r="G291" s="258">
        <v>1500</v>
      </c>
      <c r="I291" s="259">
        <v>0</v>
      </c>
      <c r="J291" s="259">
        <v>0</v>
      </c>
      <c r="K291" s="259">
        <v>0</v>
      </c>
      <c r="L291" s="259">
        <v>0</v>
      </c>
      <c r="M291" s="259">
        <v>0</v>
      </c>
      <c r="N291" s="259">
        <v>0</v>
      </c>
      <c r="O291" s="259">
        <v>0</v>
      </c>
      <c r="P291" s="259">
        <v>0</v>
      </c>
      <c r="Q291" s="259">
        <v>0</v>
      </c>
      <c r="R291" s="259">
        <v>0</v>
      </c>
      <c r="S291" s="259">
        <v>0</v>
      </c>
      <c r="T291" s="259">
        <v>0</v>
      </c>
      <c r="U291" s="259">
        <f t="shared" si="8"/>
        <v>1500</v>
      </c>
    </row>
    <row r="292" spans="1:21">
      <c r="A292" s="253">
        <v>290</v>
      </c>
      <c r="B292" s="254">
        <v>45761</v>
      </c>
      <c r="C292" s="255" t="s">
        <v>2663</v>
      </c>
      <c r="D292" s="256" t="s">
        <v>2946</v>
      </c>
      <c r="E292" s="257">
        <v>1430007</v>
      </c>
      <c r="F292" s="255" t="s">
        <v>924</v>
      </c>
      <c r="G292" s="258">
        <v>2600</v>
      </c>
      <c r="I292" s="259">
        <v>0</v>
      </c>
      <c r="J292" s="259">
        <v>0</v>
      </c>
      <c r="K292" s="259">
        <v>0</v>
      </c>
      <c r="L292" s="259">
        <v>0</v>
      </c>
      <c r="M292" s="259">
        <v>0</v>
      </c>
      <c r="N292" s="259">
        <v>0</v>
      </c>
      <c r="O292" s="259">
        <v>0</v>
      </c>
      <c r="P292" s="259">
        <v>0</v>
      </c>
      <c r="Q292" s="259">
        <v>0</v>
      </c>
      <c r="R292" s="259">
        <v>0</v>
      </c>
      <c r="S292" s="259">
        <v>0</v>
      </c>
      <c r="T292" s="259">
        <v>0</v>
      </c>
      <c r="U292" s="259">
        <f t="shared" si="8"/>
        <v>2600</v>
      </c>
    </row>
    <row r="293" spans="1:21">
      <c r="A293" s="253">
        <v>291</v>
      </c>
      <c r="B293" s="254">
        <v>45761</v>
      </c>
      <c r="C293" s="255" t="s">
        <v>2947</v>
      </c>
      <c r="D293" s="256" t="s">
        <v>2948</v>
      </c>
      <c r="E293" s="257">
        <v>1430007</v>
      </c>
      <c r="F293" s="255" t="s">
        <v>924</v>
      </c>
      <c r="G293" s="258">
        <v>6000</v>
      </c>
      <c r="I293" s="259">
        <v>0</v>
      </c>
      <c r="J293" s="259">
        <v>0</v>
      </c>
      <c r="K293" s="259">
        <v>0</v>
      </c>
      <c r="L293" s="259">
        <v>0</v>
      </c>
      <c r="M293" s="259">
        <v>0</v>
      </c>
      <c r="N293" s="259">
        <v>0</v>
      </c>
      <c r="O293" s="259">
        <v>0</v>
      </c>
      <c r="P293" s="259">
        <v>0</v>
      </c>
      <c r="Q293" s="259">
        <v>0</v>
      </c>
      <c r="R293" s="259">
        <v>0</v>
      </c>
      <c r="S293" s="259">
        <v>0</v>
      </c>
      <c r="T293" s="259">
        <v>0</v>
      </c>
      <c r="U293" s="259">
        <f t="shared" si="8"/>
        <v>6000</v>
      </c>
    </row>
    <row r="294" spans="1:21">
      <c r="A294" s="253">
        <v>292</v>
      </c>
      <c r="B294" s="254">
        <v>45763</v>
      </c>
      <c r="C294" s="255" t="s">
        <v>2949</v>
      </c>
      <c r="D294" s="256" t="s">
        <v>2950</v>
      </c>
      <c r="E294" s="257">
        <v>1422033</v>
      </c>
      <c r="F294" s="255" t="s">
        <v>311</v>
      </c>
      <c r="G294" s="258">
        <v>1500</v>
      </c>
      <c r="H294" s="259"/>
      <c r="I294" s="259">
        <v>0</v>
      </c>
      <c r="J294" s="259">
        <v>0</v>
      </c>
      <c r="K294" s="259">
        <v>0</v>
      </c>
      <c r="L294" s="259">
        <v>0</v>
      </c>
      <c r="M294" s="259">
        <v>0</v>
      </c>
      <c r="N294" s="259">
        <v>0</v>
      </c>
      <c r="O294" s="259">
        <v>0</v>
      </c>
      <c r="P294" s="259">
        <v>0</v>
      </c>
      <c r="Q294" s="259">
        <v>0</v>
      </c>
      <c r="R294" s="259">
        <v>0</v>
      </c>
      <c r="S294" s="259">
        <v>0</v>
      </c>
      <c r="T294" s="259">
        <v>0</v>
      </c>
      <c r="U294" s="259">
        <f t="shared" si="8"/>
        <v>1500</v>
      </c>
    </row>
    <row r="295" spans="1:21">
      <c r="A295" s="253">
        <v>293</v>
      </c>
      <c r="B295" s="254">
        <v>45763</v>
      </c>
      <c r="C295" s="255" t="s">
        <v>2949</v>
      </c>
      <c r="D295" s="256" t="s">
        <v>2951</v>
      </c>
      <c r="E295" s="257">
        <v>1422033</v>
      </c>
      <c r="F295" s="255" t="s">
        <v>311</v>
      </c>
      <c r="G295" s="258">
        <v>4480</v>
      </c>
      <c r="I295" s="259">
        <v>0</v>
      </c>
      <c r="J295" s="259">
        <v>0</v>
      </c>
      <c r="K295" s="259">
        <v>0</v>
      </c>
      <c r="L295" s="259">
        <v>0</v>
      </c>
      <c r="M295" s="259">
        <v>0</v>
      </c>
      <c r="N295" s="259">
        <v>0</v>
      </c>
      <c r="O295" s="259">
        <v>0</v>
      </c>
      <c r="P295" s="259">
        <v>0</v>
      </c>
      <c r="Q295" s="259">
        <v>0</v>
      </c>
      <c r="R295" s="259">
        <v>0</v>
      </c>
      <c r="S295" s="259">
        <v>0</v>
      </c>
      <c r="T295" s="259">
        <v>0</v>
      </c>
      <c r="U295" s="259">
        <f t="shared" si="8"/>
        <v>4480</v>
      </c>
    </row>
    <row r="296" spans="1:21">
      <c r="A296" s="253">
        <v>294</v>
      </c>
      <c r="B296" s="254">
        <v>45763</v>
      </c>
      <c r="C296" s="255" t="s">
        <v>2949</v>
      </c>
      <c r="D296" s="256" t="s">
        <v>2952</v>
      </c>
      <c r="E296" s="257">
        <v>1422033</v>
      </c>
      <c r="F296" s="255" t="s">
        <v>311</v>
      </c>
      <c r="G296" s="258">
        <v>1200</v>
      </c>
      <c r="I296" s="259">
        <v>0</v>
      </c>
      <c r="J296" s="259">
        <v>0</v>
      </c>
      <c r="K296" s="259">
        <v>0</v>
      </c>
      <c r="L296" s="259">
        <v>0</v>
      </c>
      <c r="M296" s="259">
        <v>0</v>
      </c>
      <c r="N296" s="259">
        <v>0</v>
      </c>
      <c r="O296" s="259">
        <v>0</v>
      </c>
      <c r="P296" s="259">
        <v>0</v>
      </c>
      <c r="Q296" s="259">
        <v>0</v>
      </c>
      <c r="R296" s="259">
        <v>0</v>
      </c>
      <c r="S296" s="259">
        <v>0</v>
      </c>
      <c r="T296" s="259">
        <v>0</v>
      </c>
      <c r="U296" s="259">
        <f t="shared" si="8"/>
        <v>1200</v>
      </c>
    </row>
    <row r="297" spans="1:21">
      <c r="A297" s="253">
        <v>295</v>
      </c>
      <c r="B297" s="254">
        <v>45764</v>
      </c>
      <c r="C297" s="255" t="s">
        <v>2914</v>
      </c>
      <c r="D297" s="256" t="s">
        <v>2953</v>
      </c>
      <c r="E297" s="257">
        <v>1423078</v>
      </c>
      <c r="F297" s="255" t="s">
        <v>915</v>
      </c>
      <c r="G297" s="258">
        <v>9900</v>
      </c>
      <c r="I297" s="259">
        <v>0</v>
      </c>
      <c r="J297" s="259">
        <v>0</v>
      </c>
      <c r="K297" s="259">
        <v>0</v>
      </c>
      <c r="L297" s="259">
        <v>0</v>
      </c>
      <c r="M297" s="259">
        <v>0</v>
      </c>
      <c r="N297" s="259">
        <v>0</v>
      </c>
      <c r="O297" s="259">
        <v>0</v>
      </c>
      <c r="P297" s="259">
        <v>0</v>
      </c>
      <c r="Q297" s="259">
        <v>0</v>
      </c>
      <c r="R297" s="259">
        <v>0</v>
      </c>
      <c r="S297" s="259">
        <v>0</v>
      </c>
      <c r="T297" s="259">
        <v>0</v>
      </c>
      <c r="U297" s="259">
        <f t="shared" si="8"/>
        <v>9900</v>
      </c>
    </row>
    <row r="298" spans="1:21">
      <c r="A298" s="253">
        <v>296</v>
      </c>
      <c r="B298" s="254">
        <v>45764</v>
      </c>
      <c r="C298" s="255" t="s">
        <v>2914</v>
      </c>
      <c r="D298" s="256" t="s">
        <v>2954</v>
      </c>
      <c r="E298" s="257">
        <v>1423078</v>
      </c>
      <c r="F298" s="255" t="s">
        <v>915</v>
      </c>
      <c r="G298" s="258">
        <v>2570</v>
      </c>
      <c r="I298" s="259">
        <v>0</v>
      </c>
      <c r="J298" s="259">
        <v>0</v>
      </c>
      <c r="K298" s="259">
        <v>0</v>
      </c>
      <c r="L298" s="259">
        <v>0</v>
      </c>
      <c r="M298" s="259">
        <v>0</v>
      </c>
      <c r="N298" s="259">
        <v>0</v>
      </c>
      <c r="O298" s="259">
        <v>0</v>
      </c>
      <c r="P298" s="259">
        <v>0</v>
      </c>
      <c r="Q298" s="259">
        <v>0</v>
      </c>
      <c r="R298" s="259">
        <v>0</v>
      </c>
      <c r="S298" s="259">
        <v>0</v>
      </c>
      <c r="T298" s="259">
        <v>0</v>
      </c>
      <c r="U298" s="259">
        <f t="shared" si="8"/>
        <v>2570</v>
      </c>
    </row>
    <row r="299" spans="1:21">
      <c r="A299" s="253">
        <v>297</v>
      </c>
      <c r="B299" s="254">
        <v>45764</v>
      </c>
      <c r="C299" s="255" t="s">
        <v>2671</v>
      </c>
      <c r="D299" s="256" t="s">
        <v>2955</v>
      </c>
      <c r="E299" s="257">
        <v>1423078</v>
      </c>
      <c r="F299" s="255" t="s">
        <v>915</v>
      </c>
      <c r="G299" s="258">
        <v>1500</v>
      </c>
      <c r="I299" s="259">
        <v>0</v>
      </c>
      <c r="J299" s="259">
        <v>0</v>
      </c>
      <c r="K299" s="259">
        <v>0</v>
      </c>
      <c r="L299" s="259">
        <v>0</v>
      </c>
      <c r="M299" s="259">
        <v>0</v>
      </c>
      <c r="N299" s="259">
        <v>0</v>
      </c>
      <c r="O299" s="259">
        <v>0</v>
      </c>
      <c r="P299" s="259">
        <v>0</v>
      </c>
      <c r="Q299" s="259">
        <v>0</v>
      </c>
      <c r="R299" s="259">
        <v>0</v>
      </c>
      <c r="S299" s="259">
        <v>0</v>
      </c>
      <c r="T299" s="259">
        <v>0</v>
      </c>
      <c r="U299" s="259">
        <f t="shared" si="8"/>
        <v>1500</v>
      </c>
    </row>
    <row r="300" spans="1:21">
      <c r="A300" s="253">
        <v>298</v>
      </c>
      <c r="B300" s="254">
        <v>45764</v>
      </c>
      <c r="C300" s="255" t="s">
        <v>2914</v>
      </c>
      <c r="D300" s="256" t="s">
        <v>2956</v>
      </c>
      <c r="E300" s="257">
        <v>1423281</v>
      </c>
      <c r="F300" s="255" t="s">
        <v>354</v>
      </c>
      <c r="G300" s="258">
        <v>8000</v>
      </c>
      <c r="I300" s="259">
        <v>0</v>
      </c>
      <c r="J300" s="259">
        <v>0</v>
      </c>
      <c r="K300" s="259">
        <v>0</v>
      </c>
      <c r="L300" s="259">
        <v>0</v>
      </c>
      <c r="M300" s="259">
        <v>0</v>
      </c>
      <c r="N300" s="259">
        <v>0</v>
      </c>
      <c r="O300" s="259">
        <v>0</v>
      </c>
      <c r="P300" s="259">
        <v>0</v>
      </c>
      <c r="Q300" s="259">
        <v>0</v>
      </c>
      <c r="R300" s="259">
        <v>0</v>
      </c>
      <c r="S300" s="259">
        <v>0</v>
      </c>
      <c r="T300" s="259">
        <v>0</v>
      </c>
      <c r="U300" s="259">
        <f t="shared" si="8"/>
        <v>8000</v>
      </c>
    </row>
    <row r="301" spans="1:21">
      <c r="A301" s="253">
        <v>299</v>
      </c>
      <c r="B301" s="254">
        <v>45764</v>
      </c>
      <c r="C301" s="255" t="s">
        <v>2663</v>
      </c>
      <c r="D301" s="256" t="s">
        <v>2957</v>
      </c>
      <c r="E301" s="257">
        <v>1430007</v>
      </c>
      <c r="F301" s="255" t="s">
        <v>924</v>
      </c>
      <c r="G301" s="258">
        <v>800</v>
      </c>
      <c r="I301" s="259">
        <v>0</v>
      </c>
      <c r="J301" s="259">
        <v>0</v>
      </c>
      <c r="K301" s="259">
        <v>0</v>
      </c>
      <c r="L301" s="259">
        <v>0</v>
      </c>
      <c r="M301" s="259">
        <v>0</v>
      </c>
      <c r="N301" s="259">
        <v>0</v>
      </c>
      <c r="O301" s="259">
        <v>0</v>
      </c>
      <c r="P301" s="259">
        <v>0</v>
      </c>
      <c r="Q301" s="259">
        <v>0</v>
      </c>
      <c r="R301" s="259">
        <v>0</v>
      </c>
      <c r="S301" s="259">
        <v>0</v>
      </c>
      <c r="T301" s="259">
        <v>0</v>
      </c>
      <c r="U301" s="259">
        <f t="shared" si="8"/>
        <v>800</v>
      </c>
    </row>
    <row r="302" spans="1:21">
      <c r="A302" s="253">
        <v>300</v>
      </c>
      <c r="B302" s="254">
        <v>45764</v>
      </c>
      <c r="C302" s="255" t="s">
        <v>2663</v>
      </c>
      <c r="D302" s="256" t="s">
        <v>2958</v>
      </c>
      <c r="E302" s="257">
        <v>1423001</v>
      </c>
      <c r="F302" s="255" t="s">
        <v>217</v>
      </c>
      <c r="G302" s="258">
        <v>5000</v>
      </c>
      <c r="I302" s="259">
        <v>0</v>
      </c>
      <c r="J302" s="259">
        <v>0</v>
      </c>
      <c r="K302" s="259">
        <v>0</v>
      </c>
      <c r="L302" s="259">
        <v>0</v>
      </c>
      <c r="M302" s="259">
        <v>0</v>
      </c>
      <c r="N302" s="259">
        <v>0</v>
      </c>
      <c r="O302" s="259">
        <v>0</v>
      </c>
      <c r="P302" s="259">
        <v>0</v>
      </c>
      <c r="Q302" s="259">
        <v>0</v>
      </c>
      <c r="R302" s="259">
        <v>0</v>
      </c>
      <c r="S302" s="259">
        <v>0</v>
      </c>
      <c r="T302" s="259">
        <v>0</v>
      </c>
      <c r="U302" s="259">
        <f t="shared" si="8"/>
        <v>5000</v>
      </c>
    </row>
    <row r="303" spans="1:21">
      <c r="A303" s="253">
        <v>301</v>
      </c>
      <c r="B303" s="254">
        <v>45764</v>
      </c>
      <c r="C303" s="255" t="s">
        <v>2663</v>
      </c>
      <c r="D303" s="256" t="s">
        <v>2958</v>
      </c>
      <c r="E303" s="257">
        <v>1430007</v>
      </c>
      <c r="F303" s="255" t="s">
        <v>924</v>
      </c>
      <c r="G303" s="258">
        <v>1650</v>
      </c>
      <c r="I303" s="259">
        <v>0</v>
      </c>
      <c r="J303" s="259">
        <v>0</v>
      </c>
      <c r="K303" s="259">
        <v>0</v>
      </c>
      <c r="L303" s="259">
        <v>0</v>
      </c>
      <c r="M303" s="259">
        <v>0</v>
      </c>
      <c r="N303" s="259">
        <v>0</v>
      </c>
      <c r="O303" s="259">
        <v>0</v>
      </c>
      <c r="P303" s="259">
        <v>0</v>
      </c>
      <c r="Q303" s="259">
        <v>0</v>
      </c>
      <c r="R303" s="259">
        <v>0</v>
      </c>
      <c r="S303" s="259">
        <v>0</v>
      </c>
      <c r="T303" s="259">
        <v>0</v>
      </c>
      <c r="U303" s="259">
        <f t="shared" si="8"/>
        <v>1650</v>
      </c>
    </row>
    <row r="304" spans="1:21">
      <c r="A304" s="253">
        <v>302</v>
      </c>
      <c r="B304" s="254">
        <v>45764</v>
      </c>
      <c r="C304" s="255" t="s">
        <v>2936</v>
      </c>
      <c r="D304" s="256" t="s">
        <v>2959</v>
      </c>
      <c r="E304" s="257">
        <v>1423281</v>
      </c>
      <c r="F304" s="255" t="s">
        <v>354</v>
      </c>
      <c r="G304" s="258">
        <v>8940</v>
      </c>
      <c r="I304" s="259">
        <v>0</v>
      </c>
      <c r="J304" s="259">
        <v>0</v>
      </c>
      <c r="K304" s="259">
        <v>0</v>
      </c>
      <c r="L304" s="259">
        <v>0</v>
      </c>
      <c r="M304" s="259">
        <v>0</v>
      </c>
      <c r="N304" s="259">
        <v>0</v>
      </c>
      <c r="O304" s="259">
        <v>0</v>
      </c>
      <c r="P304" s="259">
        <v>0</v>
      </c>
      <c r="Q304" s="259">
        <v>0</v>
      </c>
      <c r="R304" s="259">
        <v>0</v>
      </c>
      <c r="S304" s="259">
        <v>0</v>
      </c>
      <c r="T304" s="259">
        <v>0</v>
      </c>
      <c r="U304" s="259">
        <f t="shared" si="8"/>
        <v>8940</v>
      </c>
    </row>
    <row r="305" spans="1:21">
      <c r="A305" s="253">
        <v>303</v>
      </c>
      <c r="B305" s="254">
        <v>45769</v>
      </c>
      <c r="C305" s="255" t="s">
        <v>1068</v>
      </c>
      <c r="D305" s="256" t="s">
        <v>2960</v>
      </c>
      <c r="E305" s="257">
        <v>1430006</v>
      </c>
      <c r="F305" s="255" t="s">
        <v>922</v>
      </c>
      <c r="G305" s="258">
        <v>2503</v>
      </c>
      <c r="I305" s="259">
        <v>0</v>
      </c>
      <c r="J305" s="259">
        <v>0</v>
      </c>
      <c r="K305" s="259">
        <v>0</v>
      </c>
      <c r="L305" s="259">
        <v>0</v>
      </c>
      <c r="M305" s="259">
        <v>0</v>
      </c>
      <c r="N305" s="259">
        <v>0</v>
      </c>
      <c r="O305" s="259">
        <v>0</v>
      </c>
      <c r="P305" s="259">
        <v>0</v>
      </c>
      <c r="Q305" s="259">
        <v>0</v>
      </c>
      <c r="R305" s="259">
        <v>0</v>
      </c>
      <c r="S305" s="259">
        <v>0</v>
      </c>
      <c r="T305" s="259">
        <v>0</v>
      </c>
      <c r="U305" s="259">
        <f t="shared" si="8"/>
        <v>2503</v>
      </c>
    </row>
    <row r="306" spans="1:21">
      <c r="A306" s="253">
        <v>304</v>
      </c>
      <c r="B306" s="254">
        <v>45769</v>
      </c>
      <c r="C306" s="255" t="s">
        <v>1068</v>
      </c>
      <c r="D306" s="256" t="s">
        <v>2961</v>
      </c>
      <c r="E306" s="257">
        <v>1430006</v>
      </c>
      <c r="F306" s="255" t="s">
        <v>922</v>
      </c>
      <c r="G306" s="258">
        <v>1714.5</v>
      </c>
      <c r="I306" s="259">
        <v>0</v>
      </c>
      <c r="J306" s="259">
        <v>0</v>
      </c>
      <c r="K306" s="259">
        <v>0</v>
      </c>
      <c r="L306" s="259">
        <v>0</v>
      </c>
      <c r="M306" s="259">
        <v>0</v>
      </c>
      <c r="N306" s="259">
        <v>0</v>
      </c>
      <c r="O306" s="259">
        <v>0</v>
      </c>
      <c r="P306" s="259">
        <v>0</v>
      </c>
      <c r="Q306" s="259">
        <v>0</v>
      </c>
      <c r="R306" s="259">
        <v>0</v>
      </c>
      <c r="S306" s="259">
        <v>0</v>
      </c>
      <c r="T306" s="259">
        <v>0</v>
      </c>
      <c r="U306" s="259">
        <f t="shared" si="8"/>
        <v>1714.5</v>
      </c>
    </row>
    <row r="307" spans="1:21">
      <c r="A307" s="253">
        <v>305</v>
      </c>
      <c r="B307" s="254">
        <v>45769</v>
      </c>
      <c r="C307" s="255" t="s">
        <v>1068</v>
      </c>
      <c r="D307" s="256" t="s">
        <v>2962</v>
      </c>
      <c r="E307" s="257">
        <v>1430006</v>
      </c>
      <c r="F307" s="255" t="s">
        <v>922</v>
      </c>
      <c r="G307" s="258">
        <v>2503</v>
      </c>
      <c r="I307" s="259">
        <v>0</v>
      </c>
      <c r="J307" s="259">
        <v>0</v>
      </c>
      <c r="K307" s="259">
        <v>0</v>
      </c>
      <c r="L307" s="259">
        <v>0</v>
      </c>
      <c r="M307" s="259">
        <v>0</v>
      </c>
      <c r="N307" s="259">
        <v>0</v>
      </c>
      <c r="O307" s="259">
        <v>0</v>
      </c>
      <c r="P307" s="259">
        <v>0</v>
      </c>
      <c r="Q307" s="259">
        <v>0</v>
      </c>
      <c r="R307" s="259">
        <v>0</v>
      </c>
      <c r="S307" s="259">
        <v>0</v>
      </c>
      <c r="T307" s="259">
        <v>0</v>
      </c>
      <c r="U307" s="259">
        <f t="shared" si="8"/>
        <v>2503</v>
      </c>
    </row>
    <row r="308" spans="1:21">
      <c r="A308" s="253">
        <v>306</v>
      </c>
      <c r="B308" s="254">
        <v>45769</v>
      </c>
      <c r="C308" s="255" t="s">
        <v>1068</v>
      </c>
      <c r="D308" s="256" t="s">
        <v>2963</v>
      </c>
      <c r="E308" s="257">
        <v>1430006</v>
      </c>
      <c r="F308" s="255" t="s">
        <v>922</v>
      </c>
      <c r="G308" s="258">
        <v>952</v>
      </c>
      <c r="I308" s="259">
        <v>0</v>
      </c>
      <c r="J308" s="259">
        <v>0</v>
      </c>
      <c r="K308" s="259">
        <v>0</v>
      </c>
      <c r="L308" s="259">
        <v>0</v>
      </c>
      <c r="M308" s="259">
        <v>0</v>
      </c>
      <c r="N308" s="259">
        <v>0</v>
      </c>
      <c r="O308" s="259">
        <v>0</v>
      </c>
      <c r="P308" s="259">
        <v>0</v>
      </c>
      <c r="Q308" s="259">
        <v>0</v>
      </c>
      <c r="R308" s="259">
        <v>0</v>
      </c>
      <c r="S308" s="259">
        <v>0</v>
      </c>
      <c r="T308" s="259">
        <v>0</v>
      </c>
      <c r="U308" s="259">
        <f t="shared" si="8"/>
        <v>952</v>
      </c>
    </row>
    <row r="309" spans="1:21">
      <c r="A309" s="253">
        <v>307</v>
      </c>
      <c r="B309" s="254">
        <v>45769</v>
      </c>
      <c r="C309" s="255" t="s">
        <v>1068</v>
      </c>
      <c r="D309" s="256" t="s">
        <v>2964</v>
      </c>
      <c r="E309" s="257">
        <v>1430006</v>
      </c>
      <c r="F309" s="255" t="s">
        <v>922</v>
      </c>
      <c r="G309" s="258">
        <v>442.17</v>
      </c>
      <c r="I309" s="259">
        <v>0</v>
      </c>
      <c r="J309" s="259">
        <v>0</v>
      </c>
      <c r="K309" s="259">
        <v>0</v>
      </c>
      <c r="L309" s="259">
        <v>0</v>
      </c>
      <c r="M309" s="259">
        <v>0</v>
      </c>
      <c r="N309" s="259">
        <v>0</v>
      </c>
      <c r="O309" s="259">
        <v>0</v>
      </c>
      <c r="P309" s="259">
        <v>0</v>
      </c>
      <c r="Q309" s="259">
        <v>0</v>
      </c>
      <c r="R309" s="259">
        <v>0</v>
      </c>
      <c r="S309" s="259">
        <v>0</v>
      </c>
      <c r="T309" s="259">
        <v>0</v>
      </c>
      <c r="U309" s="259">
        <f t="shared" si="8"/>
        <v>442.17</v>
      </c>
    </row>
    <row r="310" spans="1:21">
      <c r="A310" s="253">
        <v>308</v>
      </c>
      <c r="B310" s="254">
        <v>45769</v>
      </c>
      <c r="C310" s="255" t="s">
        <v>1068</v>
      </c>
      <c r="D310" s="256" t="s">
        <v>2965</v>
      </c>
      <c r="E310" s="257">
        <v>1430006</v>
      </c>
      <c r="F310" s="255" t="s">
        <v>922</v>
      </c>
      <c r="G310" s="258">
        <v>511.98</v>
      </c>
      <c r="I310" s="259">
        <v>0</v>
      </c>
      <c r="J310" s="259">
        <v>0</v>
      </c>
      <c r="K310" s="259">
        <v>0</v>
      </c>
      <c r="L310" s="259">
        <v>0</v>
      </c>
      <c r="M310" s="259">
        <v>0</v>
      </c>
      <c r="N310" s="259">
        <v>0</v>
      </c>
      <c r="O310" s="259">
        <v>0</v>
      </c>
      <c r="P310" s="259">
        <v>0</v>
      </c>
      <c r="Q310" s="259">
        <v>0</v>
      </c>
      <c r="R310" s="259">
        <v>0</v>
      </c>
      <c r="S310" s="259">
        <v>0</v>
      </c>
      <c r="T310" s="259">
        <v>0</v>
      </c>
      <c r="U310" s="259">
        <f t="shared" si="8"/>
        <v>511.98</v>
      </c>
    </row>
    <row r="311" spans="1:21">
      <c r="A311" s="253">
        <v>309</v>
      </c>
      <c r="B311" s="254">
        <v>45769</v>
      </c>
      <c r="C311" s="255" t="s">
        <v>1068</v>
      </c>
      <c r="D311" s="256" t="s">
        <v>2966</v>
      </c>
      <c r="E311" s="257">
        <v>1430006</v>
      </c>
      <c r="F311" s="255" t="s">
        <v>922</v>
      </c>
      <c r="G311" s="258">
        <v>1385</v>
      </c>
      <c r="I311" s="259">
        <v>0</v>
      </c>
      <c r="J311" s="259">
        <v>0</v>
      </c>
      <c r="K311" s="259">
        <v>0</v>
      </c>
      <c r="L311" s="259">
        <v>0</v>
      </c>
      <c r="M311" s="259">
        <v>0</v>
      </c>
      <c r="N311" s="259">
        <v>0</v>
      </c>
      <c r="O311" s="259">
        <v>0</v>
      </c>
      <c r="P311" s="259">
        <v>0</v>
      </c>
      <c r="Q311" s="259">
        <v>0</v>
      </c>
      <c r="R311" s="259">
        <v>0</v>
      </c>
      <c r="S311" s="259">
        <v>0</v>
      </c>
      <c r="T311" s="259">
        <v>0</v>
      </c>
      <c r="U311" s="259">
        <f t="shared" si="8"/>
        <v>1385</v>
      </c>
    </row>
    <row r="312" spans="1:21">
      <c r="A312" s="253">
        <v>310</v>
      </c>
      <c r="B312" s="254">
        <v>45769</v>
      </c>
      <c r="C312" s="255" t="s">
        <v>1068</v>
      </c>
      <c r="D312" s="256" t="s">
        <v>2967</v>
      </c>
      <c r="E312" s="257">
        <v>1430006</v>
      </c>
      <c r="F312" s="255" t="s">
        <v>922</v>
      </c>
      <c r="G312" s="258">
        <v>1159.5</v>
      </c>
      <c r="I312" s="259">
        <v>0</v>
      </c>
      <c r="J312" s="259">
        <v>0</v>
      </c>
      <c r="K312" s="259">
        <v>0</v>
      </c>
      <c r="L312" s="259">
        <v>0</v>
      </c>
      <c r="M312" s="259">
        <v>0</v>
      </c>
      <c r="N312" s="259">
        <v>0</v>
      </c>
      <c r="O312" s="259">
        <v>0</v>
      </c>
      <c r="P312" s="259">
        <v>0</v>
      </c>
      <c r="Q312" s="259">
        <v>0</v>
      </c>
      <c r="R312" s="259">
        <v>0</v>
      </c>
      <c r="S312" s="259">
        <v>0</v>
      </c>
      <c r="T312" s="259">
        <v>0</v>
      </c>
      <c r="U312" s="259">
        <f t="shared" si="8"/>
        <v>1159.5</v>
      </c>
    </row>
    <row r="313" spans="1:21">
      <c r="A313" s="253">
        <v>311</v>
      </c>
      <c r="B313" s="254">
        <v>45769</v>
      </c>
      <c r="C313" s="255" t="s">
        <v>1068</v>
      </c>
      <c r="D313" s="256" t="s">
        <v>2968</v>
      </c>
      <c r="E313" s="257">
        <v>1430006</v>
      </c>
      <c r="F313" s="255" t="s">
        <v>922</v>
      </c>
      <c r="G313" s="258">
        <v>1139</v>
      </c>
      <c r="I313" s="259">
        <v>0</v>
      </c>
      <c r="J313" s="259">
        <v>0</v>
      </c>
      <c r="K313" s="259">
        <v>0</v>
      </c>
      <c r="L313" s="259">
        <v>0</v>
      </c>
      <c r="M313" s="259">
        <v>0</v>
      </c>
      <c r="N313" s="259">
        <v>0</v>
      </c>
      <c r="O313" s="259">
        <v>0</v>
      </c>
      <c r="P313" s="259">
        <v>0</v>
      </c>
      <c r="Q313" s="259">
        <v>0</v>
      </c>
      <c r="R313" s="259">
        <v>0</v>
      </c>
      <c r="S313" s="259">
        <v>0</v>
      </c>
      <c r="T313" s="259">
        <v>0</v>
      </c>
      <c r="U313" s="259">
        <f t="shared" si="8"/>
        <v>1139</v>
      </c>
    </row>
    <row r="314" spans="1:21">
      <c r="A314" s="253">
        <v>312</v>
      </c>
      <c r="B314" s="254">
        <v>45769</v>
      </c>
      <c r="C314" s="255" t="s">
        <v>1068</v>
      </c>
      <c r="D314" s="256" t="s">
        <v>2969</v>
      </c>
      <c r="E314" s="257">
        <v>1430006</v>
      </c>
      <c r="F314" s="255" t="s">
        <v>922</v>
      </c>
      <c r="G314" s="258">
        <v>1082</v>
      </c>
      <c r="I314" s="259">
        <v>0</v>
      </c>
      <c r="J314" s="259">
        <v>0</v>
      </c>
      <c r="K314" s="259">
        <v>0</v>
      </c>
      <c r="L314" s="259">
        <v>0</v>
      </c>
      <c r="M314" s="259">
        <v>0</v>
      </c>
      <c r="N314" s="259">
        <v>0</v>
      </c>
      <c r="O314" s="259">
        <v>0</v>
      </c>
      <c r="P314" s="259">
        <v>0</v>
      </c>
      <c r="Q314" s="259">
        <v>0</v>
      </c>
      <c r="R314" s="259">
        <v>0</v>
      </c>
      <c r="S314" s="259">
        <v>0</v>
      </c>
      <c r="T314" s="259">
        <v>0</v>
      </c>
      <c r="U314" s="259">
        <f t="shared" si="8"/>
        <v>1082</v>
      </c>
    </row>
    <row r="315" spans="1:21">
      <c r="A315" s="253">
        <v>313</v>
      </c>
      <c r="B315" s="254">
        <v>45769</v>
      </c>
      <c r="C315" s="255" t="s">
        <v>1068</v>
      </c>
      <c r="D315" s="256" t="s">
        <v>2970</v>
      </c>
      <c r="E315" s="257">
        <v>1430006</v>
      </c>
      <c r="F315" s="255" t="s">
        <v>922</v>
      </c>
      <c r="G315" s="258">
        <v>3385</v>
      </c>
      <c r="I315" s="259">
        <v>0</v>
      </c>
      <c r="J315" s="259">
        <v>0</v>
      </c>
      <c r="K315" s="259">
        <v>0</v>
      </c>
      <c r="L315" s="259">
        <v>0</v>
      </c>
      <c r="M315" s="259">
        <v>0</v>
      </c>
      <c r="N315" s="259">
        <v>0</v>
      </c>
      <c r="O315" s="259">
        <v>0</v>
      </c>
      <c r="P315" s="259">
        <v>0</v>
      </c>
      <c r="Q315" s="259">
        <v>0</v>
      </c>
      <c r="R315" s="259">
        <v>0</v>
      </c>
      <c r="S315" s="259">
        <v>0</v>
      </c>
      <c r="T315" s="259">
        <v>0</v>
      </c>
      <c r="U315" s="259">
        <f t="shared" si="8"/>
        <v>3385</v>
      </c>
    </row>
    <row r="316" spans="1:21">
      <c r="A316" s="253">
        <v>314</v>
      </c>
      <c r="B316" s="254">
        <v>45769</v>
      </c>
      <c r="C316" s="255" t="s">
        <v>1068</v>
      </c>
      <c r="D316" s="256" t="s">
        <v>2971</v>
      </c>
      <c r="E316" s="257">
        <v>1430006</v>
      </c>
      <c r="F316" s="255" t="s">
        <v>922</v>
      </c>
      <c r="G316" s="258">
        <v>972.5</v>
      </c>
      <c r="I316" s="259">
        <v>0</v>
      </c>
      <c r="J316" s="259">
        <v>0</v>
      </c>
      <c r="K316" s="259">
        <v>0</v>
      </c>
      <c r="L316" s="259">
        <v>0</v>
      </c>
      <c r="M316" s="259">
        <v>0</v>
      </c>
      <c r="N316" s="259">
        <v>0</v>
      </c>
      <c r="O316" s="259">
        <v>0</v>
      </c>
      <c r="P316" s="259">
        <v>0</v>
      </c>
      <c r="Q316" s="259">
        <v>0</v>
      </c>
      <c r="R316" s="259">
        <v>0</v>
      </c>
      <c r="S316" s="259">
        <v>0</v>
      </c>
      <c r="T316" s="259">
        <v>0</v>
      </c>
      <c r="U316" s="259">
        <f t="shared" si="8"/>
        <v>972.5</v>
      </c>
    </row>
    <row r="317" spans="1:21">
      <c r="A317" s="253">
        <v>315</v>
      </c>
      <c r="B317" s="254">
        <v>45769</v>
      </c>
      <c r="C317" s="255" t="s">
        <v>1068</v>
      </c>
      <c r="D317" s="256" t="s">
        <v>2972</v>
      </c>
      <c r="E317" s="257">
        <v>1430006</v>
      </c>
      <c r="F317" s="255" t="s">
        <v>922</v>
      </c>
      <c r="G317" s="258">
        <v>95.4</v>
      </c>
      <c r="I317" s="259">
        <v>0</v>
      </c>
      <c r="J317" s="259">
        <v>0</v>
      </c>
      <c r="K317" s="259">
        <v>0</v>
      </c>
      <c r="L317" s="259">
        <v>0</v>
      </c>
      <c r="M317" s="259">
        <v>0</v>
      </c>
      <c r="N317" s="259">
        <v>0</v>
      </c>
      <c r="O317" s="259">
        <v>0</v>
      </c>
      <c r="P317" s="259">
        <v>0</v>
      </c>
      <c r="Q317" s="259">
        <v>0</v>
      </c>
      <c r="R317" s="259">
        <v>0</v>
      </c>
      <c r="S317" s="259">
        <v>0</v>
      </c>
      <c r="T317" s="259">
        <v>0</v>
      </c>
      <c r="U317" s="259">
        <f t="shared" si="8"/>
        <v>95.4</v>
      </c>
    </row>
    <row r="318" spans="1:21">
      <c r="A318" s="253">
        <v>316</v>
      </c>
      <c r="B318" s="254">
        <v>45769</v>
      </c>
      <c r="C318" s="255" t="s">
        <v>1068</v>
      </c>
      <c r="D318" s="256" t="s">
        <v>2973</v>
      </c>
      <c r="E318" s="257">
        <v>1430006</v>
      </c>
      <c r="F318" s="255" t="s">
        <v>922</v>
      </c>
      <c r="G318" s="258">
        <v>102.6</v>
      </c>
      <c r="I318" s="259">
        <v>0</v>
      </c>
      <c r="J318" s="259">
        <v>0</v>
      </c>
      <c r="K318" s="259">
        <v>0</v>
      </c>
      <c r="L318" s="259">
        <v>0</v>
      </c>
      <c r="M318" s="259">
        <v>0</v>
      </c>
      <c r="N318" s="259">
        <v>0</v>
      </c>
      <c r="O318" s="259">
        <v>0</v>
      </c>
      <c r="P318" s="259">
        <v>0</v>
      </c>
      <c r="Q318" s="259">
        <v>0</v>
      </c>
      <c r="R318" s="259">
        <v>0</v>
      </c>
      <c r="S318" s="259">
        <v>0</v>
      </c>
      <c r="T318" s="259">
        <v>0</v>
      </c>
      <c r="U318" s="259">
        <f t="shared" si="8"/>
        <v>102.6</v>
      </c>
    </row>
    <row r="319" spans="1:21">
      <c r="A319" s="253">
        <v>317</v>
      </c>
      <c r="B319" s="254">
        <v>45769</v>
      </c>
      <c r="C319" s="255" t="s">
        <v>1068</v>
      </c>
      <c r="D319" s="256" t="s">
        <v>2974</v>
      </c>
      <c r="E319" s="257">
        <v>1430006</v>
      </c>
      <c r="F319" s="255" t="s">
        <v>922</v>
      </c>
      <c r="G319" s="258">
        <v>936.5</v>
      </c>
      <c r="I319" s="259">
        <v>0</v>
      </c>
      <c r="J319" s="259">
        <v>0</v>
      </c>
      <c r="K319" s="259">
        <v>0</v>
      </c>
      <c r="L319" s="259">
        <v>0</v>
      </c>
      <c r="M319" s="259">
        <v>0</v>
      </c>
      <c r="N319" s="259">
        <v>0</v>
      </c>
      <c r="O319" s="259">
        <v>0</v>
      </c>
      <c r="P319" s="259">
        <v>0</v>
      </c>
      <c r="Q319" s="259">
        <v>0</v>
      </c>
      <c r="R319" s="259">
        <v>0</v>
      </c>
      <c r="S319" s="259">
        <v>0</v>
      </c>
      <c r="T319" s="259">
        <v>0</v>
      </c>
      <c r="U319" s="259">
        <f t="shared" si="8"/>
        <v>936.5</v>
      </c>
    </row>
    <row r="320" spans="1:21">
      <c r="A320" s="253">
        <v>318</v>
      </c>
      <c r="B320" s="254">
        <v>45769</v>
      </c>
      <c r="C320" s="255" t="s">
        <v>1068</v>
      </c>
      <c r="D320" s="256" t="s">
        <v>2975</v>
      </c>
      <c r="E320" s="257">
        <v>1430006</v>
      </c>
      <c r="F320" s="255" t="s">
        <v>922</v>
      </c>
      <c r="G320" s="258">
        <v>121.5</v>
      </c>
      <c r="I320" s="259">
        <v>0</v>
      </c>
      <c r="J320" s="259">
        <v>0</v>
      </c>
      <c r="K320" s="259">
        <v>0</v>
      </c>
      <c r="L320" s="259">
        <v>0</v>
      </c>
      <c r="M320" s="259">
        <v>0</v>
      </c>
      <c r="N320" s="259">
        <v>0</v>
      </c>
      <c r="O320" s="259">
        <v>0</v>
      </c>
      <c r="P320" s="259">
        <v>0</v>
      </c>
      <c r="Q320" s="259">
        <v>0</v>
      </c>
      <c r="R320" s="259">
        <v>0</v>
      </c>
      <c r="S320" s="259">
        <v>0</v>
      </c>
      <c r="T320" s="259">
        <v>0</v>
      </c>
      <c r="U320" s="259">
        <f t="shared" si="8"/>
        <v>121.5</v>
      </c>
    </row>
    <row r="321" spans="1:21">
      <c r="A321" s="253">
        <v>319</v>
      </c>
      <c r="B321" s="254">
        <v>45769</v>
      </c>
      <c r="C321" s="255" t="s">
        <v>1068</v>
      </c>
      <c r="D321" s="256" t="s">
        <v>2976</v>
      </c>
      <c r="E321" s="257">
        <v>1430006</v>
      </c>
      <c r="F321" s="255" t="s">
        <v>922</v>
      </c>
      <c r="G321" s="258">
        <v>771.38</v>
      </c>
      <c r="I321" s="259">
        <v>0</v>
      </c>
      <c r="J321" s="259">
        <v>0</v>
      </c>
      <c r="K321" s="259">
        <v>0</v>
      </c>
      <c r="L321" s="259">
        <v>0</v>
      </c>
      <c r="M321" s="259">
        <v>0</v>
      </c>
      <c r="N321" s="259">
        <v>0</v>
      </c>
      <c r="O321" s="259">
        <v>0</v>
      </c>
      <c r="P321" s="259">
        <v>0</v>
      </c>
      <c r="Q321" s="259">
        <v>0</v>
      </c>
      <c r="R321" s="259">
        <v>0</v>
      </c>
      <c r="S321" s="259">
        <v>0</v>
      </c>
      <c r="T321" s="259">
        <v>0</v>
      </c>
      <c r="U321" s="259">
        <f t="shared" si="8"/>
        <v>771.38</v>
      </c>
    </row>
    <row r="322" spans="1:21">
      <c r="A322" s="253">
        <v>320</v>
      </c>
      <c r="B322" s="254">
        <v>45769</v>
      </c>
      <c r="C322" s="255" t="s">
        <v>1068</v>
      </c>
      <c r="D322" s="256" t="s">
        <v>2977</v>
      </c>
      <c r="E322" s="257">
        <v>1430006</v>
      </c>
      <c r="F322" s="255" t="s">
        <v>922</v>
      </c>
      <c r="G322" s="258">
        <v>795.42</v>
      </c>
      <c r="I322" s="259">
        <v>0</v>
      </c>
      <c r="J322" s="259">
        <v>0</v>
      </c>
      <c r="K322" s="259">
        <v>0</v>
      </c>
      <c r="L322" s="259">
        <v>0</v>
      </c>
      <c r="M322" s="259">
        <v>0</v>
      </c>
      <c r="N322" s="259">
        <v>0</v>
      </c>
      <c r="O322" s="259">
        <v>0</v>
      </c>
      <c r="P322" s="259">
        <v>0</v>
      </c>
      <c r="Q322" s="259">
        <v>0</v>
      </c>
      <c r="R322" s="259">
        <v>0</v>
      </c>
      <c r="S322" s="259">
        <v>0</v>
      </c>
      <c r="T322" s="259">
        <v>0</v>
      </c>
      <c r="U322" s="259">
        <f t="shared" si="8"/>
        <v>795.42</v>
      </c>
    </row>
    <row r="323" spans="1:21">
      <c r="A323" s="253">
        <v>321</v>
      </c>
      <c r="B323" s="254">
        <v>45769</v>
      </c>
      <c r="C323" s="255" t="s">
        <v>1068</v>
      </c>
      <c r="D323" s="256" t="s">
        <v>2978</v>
      </c>
      <c r="E323" s="257">
        <v>1430006</v>
      </c>
      <c r="F323" s="255" t="s">
        <v>922</v>
      </c>
      <c r="G323" s="258">
        <v>807</v>
      </c>
      <c r="I323" s="259">
        <v>0</v>
      </c>
      <c r="J323" s="259">
        <v>0</v>
      </c>
      <c r="K323" s="259">
        <v>0</v>
      </c>
      <c r="L323" s="259">
        <v>0</v>
      </c>
      <c r="M323" s="259">
        <v>0</v>
      </c>
      <c r="N323" s="259">
        <v>0</v>
      </c>
      <c r="O323" s="259">
        <v>0</v>
      </c>
      <c r="P323" s="259">
        <v>0</v>
      </c>
      <c r="Q323" s="259">
        <v>0</v>
      </c>
      <c r="R323" s="259">
        <v>0</v>
      </c>
      <c r="S323" s="259">
        <v>0</v>
      </c>
      <c r="T323" s="259">
        <v>0</v>
      </c>
      <c r="U323" s="259">
        <f t="shared" ref="U323:U386" si="9">G323</f>
        <v>807</v>
      </c>
    </row>
    <row r="324" spans="1:21">
      <c r="A324" s="253">
        <v>322</v>
      </c>
      <c r="B324" s="254">
        <v>45769</v>
      </c>
      <c r="C324" s="255" t="s">
        <v>1068</v>
      </c>
      <c r="D324" s="256" t="s">
        <v>2979</v>
      </c>
      <c r="E324" s="257">
        <v>1430006</v>
      </c>
      <c r="F324" s="255" t="s">
        <v>922</v>
      </c>
      <c r="G324" s="258">
        <v>2215.83</v>
      </c>
      <c r="I324" s="259">
        <v>0</v>
      </c>
      <c r="J324" s="259">
        <v>0</v>
      </c>
      <c r="K324" s="259">
        <v>0</v>
      </c>
      <c r="L324" s="259">
        <v>0</v>
      </c>
      <c r="M324" s="259">
        <v>0</v>
      </c>
      <c r="N324" s="259">
        <v>0</v>
      </c>
      <c r="O324" s="259">
        <v>0</v>
      </c>
      <c r="P324" s="259">
        <v>0</v>
      </c>
      <c r="Q324" s="259">
        <v>0</v>
      </c>
      <c r="R324" s="259">
        <v>0</v>
      </c>
      <c r="S324" s="259">
        <v>0</v>
      </c>
      <c r="T324" s="259">
        <v>0</v>
      </c>
      <c r="U324" s="259">
        <f t="shared" si="9"/>
        <v>2215.83</v>
      </c>
    </row>
    <row r="325" spans="1:21">
      <c r="A325" s="253">
        <v>323</v>
      </c>
      <c r="B325" s="254">
        <v>45769</v>
      </c>
      <c r="C325" s="255" t="s">
        <v>1068</v>
      </c>
      <c r="D325" s="256" t="s">
        <v>2980</v>
      </c>
      <c r="E325" s="257">
        <v>1430006</v>
      </c>
      <c r="F325" s="255" t="s">
        <v>922</v>
      </c>
      <c r="G325" s="258">
        <v>1627.41</v>
      </c>
      <c r="I325" s="259">
        <v>0</v>
      </c>
      <c r="J325" s="259">
        <v>0</v>
      </c>
      <c r="K325" s="259">
        <v>0</v>
      </c>
      <c r="L325" s="259">
        <v>0</v>
      </c>
      <c r="M325" s="259">
        <v>0</v>
      </c>
      <c r="N325" s="259">
        <v>0</v>
      </c>
      <c r="O325" s="259">
        <v>0</v>
      </c>
      <c r="P325" s="259">
        <v>0</v>
      </c>
      <c r="Q325" s="259">
        <v>0</v>
      </c>
      <c r="R325" s="259">
        <v>0</v>
      </c>
      <c r="S325" s="259">
        <v>0</v>
      </c>
      <c r="T325" s="259">
        <v>0</v>
      </c>
      <c r="U325" s="259">
        <f t="shared" si="9"/>
        <v>1627.41</v>
      </c>
    </row>
    <row r="326" spans="1:21">
      <c r="A326" s="253">
        <v>324</v>
      </c>
      <c r="B326" s="254">
        <v>45749</v>
      </c>
      <c r="C326" s="255" t="s">
        <v>2643</v>
      </c>
      <c r="D326" s="256" t="s">
        <v>2981</v>
      </c>
      <c r="E326" s="257">
        <v>1412004</v>
      </c>
      <c r="F326" s="255" t="s">
        <v>264</v>
      </c>
      <c r="G326" s="258">
        <v>5000</v>
      </c>
      <c r="H326" s="259"/>
      <c r="I326" s="259">
        <v>0</v>
      </c>
      <c r="J326" s="259">
        <v>0</v>
      </c>
      <c r="K326" s="259">
        <v>0</v>
      </c>
      <c r="L326" s="259">
        <v>0</v>
      </c>
      <c r="M326" s="259">
        <v>0</v>
      </c>
      <c r="N326" s="259">
        <v>0</v>
      </c>
      <c r="O326" s="259">
        <v>0</v>
      </c>
      <c r="P326" s="259">
        <v>0</v>
      </c>
      <c r="Q326" s="259">
        <v>0</v>
      </c>
      <c r="R326" s="259">
        <v>0</v>
      </c>
      <c r="S326" s="259">
        <v>0</v>
      </c>
      <c r="T326" s="259">
        <v>0</v>
      </c>
      <c r="U326" s="259">
        <f t="shared" si="9"/>
        <v>5000</v>
      </c>
    </row>
    <row r="327" spans="1:21">
      <c r="A327" s="253">
        <v>325</v>
      </c>
      <c r="B327" s="254">
        <v>45749</v>
      </c>
      <c r="C327" s="255" t="s">
        <v>2643</v>
      </c>
      <c r="D327" s="256" t="s">
        <v>2981</v>
      </c>
      <c r="E327" s="257">
        <v>1422044</v>
      </c>
      <c r="F327" s="255" t="s">
        <v>323</v>
      </c>
      <c r="G327" s="258">
        <v>7000</v>
      </c>
      <c r="I327" s="259">
        <v>0</v>
      </c>
      <c r="J327" s="259">
        <v>0</v>
      </c>
      <c r="K327" s="259">
        <v>0</v>
      </c>
      <c r="L327" s="259">
        <v>0</v>
      </c>
      <c r="M327" s="259">
        <v>0</v>
      </c>
      <c r="N327" s="259">
        <v>0</v>
      </c>
      <c r="O327" s="259">
        <v>0</v>
      </c>
      <c r="P327" s="259">
        <v>0</v>
      </c>
      <c r="Q327" s="259">
        <v>0</v>
      </c>
      <c r="R327" s="259">
        <v>0</v>
      </c>
      <c r="S327" s="259">
        <v>0</v>
      </c>
      <c r="T327" s="259">
        <v>0</v>
      </c>
      <c r="U327" s="259">
        <f t="shared" si="9"/>
        <v>7000</v>
      </c>
    </row>
    <row r="328" spans="1:21">
      <c r="A328" s="253">
        <v>326</v>
      </c>
      <c r="B328" s="254">
        <v>45749</v>
      </c>
      <c r="C328" s="255" t="s">
        <v>2643</v>
      </c>
      <c r="D328" s="256" t="s">
        <v>2981</v>
      </c>
      <c r="E328" s="257">
        <v>1423517</v>
      </c>
      <c r="F328" s="255" t="s">
        <v>919</v>
      </c>
      <c r="G328" s="258">
        <v>3000</v>
      </c>
      <c r="I328" s="259">
        <v>0</v>
      </c>
      <c r="J328" s="259">
        <v>0</v>
      </c>
      <c r="K328" s="259">
        <v>0</v>
      </c>
      <c r="L328" s="259">
        <v>0</v>
      </c>
      <c r="M328" s="259">
        <v>0</v>
      </c>
      <c r="N328" s="259">
        <v>0</v>
      </c>
      <c r="O328" s="259">
        <v>0</v>
      </c>
      <c r="P328" s="259">
        <v>0</v>
      </c>
      <c r="Q328" s="259">
        <v>0</v>
      </c>
      <c r="R328" s="259">
        <v>0</v>
      </c>
      <c r="S328" s="259">
        <v>0</v>
      </c>
      <c r="T328" s="259">
        <v>0</v>
      </c>
      <c r="U328" s="259">
        <f t="shared" si="9"/>
        <v>3000</v>
      </c>
    </row>
    <row r="329" spans="1:21">
      <c r="A329" s="253">
        <v>327</v>
      </c>
      <c r="B329" s="254">
        <v>45749</v>
      </c>
      <c r="C329" s="255" t="s">
        <v>2936</v>
      </c>
      <c r="D329" s="256" t="s">
        <v>2982</v>
      </c>
      <c r="E329" s="257">
        <v>1423281</v>
      </c>
      <c r="F329" s="255" t="s">
        <v>354</v>
      </c>
      <c r="G329" s="258">
        <v>14010</v>
      </c>
      <c r="I329" s="259">
        <v>0</v>
      </c>
      <c r="J329" s="259">
        <v>0</v>
      </c>
      <c r="K329" s="259">
        <v>0</v>
      </c>
      <c r="L329" s="259">
        <v>0</v>
      </c>
      <c r="M329" s="259">
        <v>0</v>
      </c>
      <c r="N329" s="259">
        <v>0</v>
      </c>
      <c r="O329" s="259">
        <v>0</v>
      </c>
      <c r="P329" s="259">
        <v>0</v>
      </c>
      <c r="Q329" s="259">
        <v>0</v>
      </c>
      <c r="R329" s="259">
        <v>0</v>
      </c>
      <c r="S329" s="259">
        <v>0</v>
      </c>
      <c r="T329" s="259">
        <v>0</v>
      </c>
      <c r="U329" s="259">
        <f t="shared" si="9"/>
        <v>14010</v>
      </c>
    </row>
    <row r="330" spans="1:21">
      <c r="A330" s="253">
        <v>328</v>
      </c>
      <c r="B330" s="254">
        <v>45750</v>
      </c>
      <c r="C330" s="255" t="s">
        <v>2983</v>
      </c>
      <c r="D330" s="256" t="s">
        <v>2984</v>
      </c>
      <c r="E330" s="257">
        <v>1423078</v>
      </c>
      <c r="F330" s="255" t="s">
        <v>915</v>
      </c>
      <c r="G330" s="258">
        <v>220</v>
      </c>
      <c r="I330" s="259">
        <v>0</v>
      </c>
      <c r="J330" s="259">
        <v>0</v>
      </c>
      <c r="K330" s="259">
        <v>0</v>
      </c>
      <c r="L330" s="259">
        <v>0</v>
      </c>
      <c r="M330" s="259">
        <v>0</v>
      </c>
      <c r="N330" s="259">
        <v>0</v>
      </c>
      <c r="O330" s="259">
        <v>0</v>
      </c>
      <c r="P330" s="259">
        <v>0</v>
      </c>
      <c r="Q330" s="259">
        <v>0</v>
      </c>
      <c r="R330" s="259">
        <v>0</v>
      </c>
      <c r="S330" s="259">
        <v>0</v>
      </c>
      <c r="T330" s="259">
        <v>0</v>
      </c>
      <c r="U330" s="259">
        <f t="shared" si="9"/>
        <v>220</v>
      </c>
    </row>
    <row r="331" spans="1:21">
      <c r="A331" s="253">
        <v>329</v>
      </c>
      <c r="B331" s="254">
        <v>45751</v>
      </c>
      <c r="C331" s="255" t="s">
        <v>2663</v>
      </c>
      <c r="D331" s="256" t="s">
        <v>2985</v>
      </c>
      <c r="E331" s="257">
        <v>1423001</v>
      </c>
      <c r="F331" s="255" t="s">
        <v>217</v>
      </c>
      <c r="G331" s="258">
        <v>8023</v>
      </c>
      <c r="I331" s="259">
        <v>0</v>
      </c>
      <c r="J331" s="259">
        <v>0</v>
      </c>
      <c r="K331" s="259">
        <v>0</v>
      </c>
      <c r="L331" s="259">
        <v>0</v>
      </c>
      <c r="M331" s="259">
        <v>0</v>
      </c>
      <c r="N331" s="259">
        <v>0</v>
      </c>
      <c r="O331" s="259">
        <v>0</v>
      </c>
      <c r="P331" s="259">
        <v>0</v>
      </c>
      <c r="Q331" s="259">
        <v>0</v>
      </c>
      <c r="R331" s="259">
        <v>0</v>
      </c>
      <c r="S331" s="259">
        <v>0</v>
      </c>
      <c r="T331" s="259">
        <v>0</v>
      </c>
      <c r="U331" s="259">
        <f t="shared" si="9"/>
        <v>8023</v>
      </c>
    </row>
    <row r="332" spans="1:21">
      <c r="A332" s="253">
        <v>330</v>
      </c>
      <c r="B332" s="254">
        <v>45751</v>
      </c>
      <c r="C332" s="255" t="s">
        <v>2663</v>
      </c>
      <c r="D332" s="256" t="s">
        <v>2986</v>
      </c>
      <c r="E332" s="257">
        <v>1430007</v>
      </c>
      <c r="F332" s="255" t="s">
        <v>924</v>
      </c>
      <c r="G332" s="258">
        <v>5095</v>
      </c>
      <c r="I332" s="259">
        <v>0</v>
      </c>
      <c r="J332" s="259">
        <v>0</v>
      </c>
      <c r="K332" s="259">
        <v>0</v>
      </c>
      <c r="L332" s="259">
        <v>0</v>
      </c>
      <c r="M332" s="259">
        <v>0</v>
      </c>
      <c r="N332" s="259">
        <v>0</v>
      </c>
      <c r="O332" s="259">
        <v>0</v>
      </c>
      <c r="P332" s="259">
        <v>0</v>
      </c>
      <c r="Q332" s="259">
        <v>0</v>
      </c>
      <c r="R332" s="259">
        <v>0</v>
      </c>
      <c r="S332" s="259">
        <v>0</v>
      </c>
      <c r="T332" s="259">
        <v>0</v>
      </c>
      <c r="U332" s="259">
        <f t="shared" si="9"/>
        <v>5095</v>
      </c>
    </row>
    <row r="333" spans="1:21">
      <c r="A333" s="253">
        <v>331</v>
      </c>
      <c r="B333" s="254">
        <v>45751</v>
      </c>
      <c r="C333" s="255" t="s">
        <v>2663</v>
      </c>
      <c r="D333" s="256" t="s">
        <v>2987</v>
      </c>
      <c r="E333" s="257">
        <v>1423001</v>
      </c>
      <c r="F333" s="255" t="s">
        <v>217</v>
      </c>
      <c r="G333" s="258">
        <v>7121</v>
      </c>
      <c r="I333" s="259">
        <v>0</v>
      </c>
      <c r="J333" s="259">
        <v>0</v>
      </c>
      <c r="K333" s="259">
        <v>0</v>
      </c>
      <c r="L333" s="259">
        <v>0</v>
      </c>
      <c r="M333" s="259">
        <v>0</v>
      </c>
      <c r="N333" s="259">
        <v>0</v>
      </c>
      <c r="O333" s="259">
        <v>0</v>
      </c>
      <c r="P333" s="259">
        <v>0</v>
      </c>
      <c r="Q333" s="259">
        <v>0</v>
      </c>
      <c r="R333" s="259">
        <v>0</v>
      </c>
      <c r="S333" s="259">
        <v>0</v>
      </c>
      <c r="T333" s="259">
        <v>0</v>
      </c>
      <c r="U333" s="259">
        <f t="shared" si="9"/>
        <v>7121</v>
      </c>
    </row>
    <row r="334" spans="1:21">
      <c r="A334" s="253">
        <v>332</v>
      </c>
      <c r="B334" s="254">
        <v>45751</v>
      </c>
      <c r="C334" s="255" t="s">
        <v>2810</v>
      </c>
      <c r="D334" s="256" t="s">
        <v>2988</v>
      </c>
      <c r="E334" s="257">
        <v>1423517</v>
      </c>
      <c r="F334" s="255" t="s">
        <v>919</v>
      </c>
      <c r="G334" s="258">
        <v>1965</v>
      </c>
      <c r="I334" s="259">
        <v>0</v>
      </c>
      <c r="J334" s="259">
        <v>0</v>
      </c>
      <c r="K334" s="259">
        <v>0</v>
      </c>
      <c r="L334" s="259">
        <v>0</v>
      </c>
      <c r="M334" s="259">
        <v>0</v>
      </c>
      <c r="N334" s="259">
        <v>0</v>
      </c>
      <c r="O334" s="259">
        <v>0</v>
      </c>
      <c r="P334" s="259">
        <v>0</v>
      </c>
      <c r="Q334" s="259">
        <v>0</v>
      </c>
      <c r="R334" s="259">
        <v>0</v>
      </c>
      <c r="S334" s="259">
        <v>0</v>
      </c>
      <c r="T334" s="259">
        <v>0</v>
      </c>
      <c r="U334" s="259">
        <f t="shared" si="9"/>
        <v>1965</v>
      </c>
    </row>
    <row r="335" spans="1:21">
      <c r="A335" s="253">
        <v>333</v>
      </c>
      <c r="B335" s="254">
        <v>45754</v>
      </c>
      <c r="C335" s="255" t="s">
        <v>2802</v>
      </c>
      <c r="D335" s="256" t="s">
        <v>2989</v>
      </c>
      <c r="E335" s="257">
        <v>1422005</v>
      </c>
      <c r="F335" s="255" t="s">
        <v>903</v>
      </c>
      <c r="G335" s="258">
        <v>1000</v>
      </c>
      <c r="H335" s="259"/>
      <c r="I335" s="259">
        <v>0</v>
      </c>
      <c r="J335" s="259">
        <v>0</v>
      </c>
      <c r="K335" s="259">
        <v>0</v>
      </c>
      <c r="L335" s="259">
        <v>0</v>
      </c>
      <c r="M335" s="259">
        <v>0</v>
      </c>
      <c r="N335" s="259">
        <v>0</v>
      </c>
      <c r="O335" s="259">
        <v>0</v>
      </c>
      <c r="P335" s="259">
        <v>0</v>
      </c>
      <c r="Q335" s="259">
        <v>0</v>
      </c>
      <c r="R335" s="259">
        <v>0</v>
      </c>
      <c r="S335" s="259">
        <v>0</v>
      </c>
      <c r="T335" s="259">
        <v>0</v>
      </c>
      <c r="U335" s="259">
        <f t="shared" si="9"/>
        <v>1000</v>
      </c>
    </row>
    <row r="336" spans="1:21">
      <c r="A336" s="253">
        <v>334</v>
      </c>
      <c r="B336" s="254">
        <v>45754</v>
      </c>
      <c r="C336" s="255" t="s">
        <v>2802</v>
      </c>
      <c r="D336" s="256" t="s">
        <v>2989</v>
      </c>
      <c r="E336" s="257">
        <v>1422011</v>
      </c>
      <c r="F336" s="255" t="s">
        <v>906</v>
      </c>
      <c r="G336" s="258">
        <v>1000</v>
      </c>
      <c r="H336" s="259"/>
      <c r="I336" s="259">
        <v>0</v>
      </c>
      <c r="J336" s="259">
        <v>0</v>
      </c>
      <c r="K336" s="259">
        <v>0</v>
      </c>
      <c r="L336" s="259">
        <v>0</v>
      </c>
      <c r="M336" s="259">
        <v>0</v>
      </c>
      <c r="N336" s="259">
        <v>0</v>
      </c>
      <c r="O336" s="259">
        <v>0</v>
      </c>
      <c r="P336" s="259">
        <v>0</v>
      </c>
      <c r="Q336" s="259">
        <v>0</v>
      </c>
      <c r="R336" s="259">
        <v>0</v>
      </c>
      <c r="S336" s="259">
        <v>0</v>
      </c>
      <c r="T336" s="259">
        <v>0</v>
      </c>
      <c r="U336" s="259">
        <f t="shared" si="9"/>
        <v>1000</v>
      </c>
    </row>
    <row r="337" spans="1:21">
      <c r="A337" s="253">
        <v>335</v>
      </c>
      <c r="B337" s="254">
        <v>45754</v>
      </c>
      <c r="C337" s="255" t="s">
        <v>2802</v>
      </c>
      <c r="D337" s="256" t="s">
        <v>2989</v>
      </c>
      <c r="E337" s="257">
        <v>1422033</v>
      </c>
      <c r="F337" s="255" t="s">
        <v>311</v>
      </c>
      <c r="G337" s="258">
        <v>1000</v>
      </c>
      <c r="H337" s="259"/>
      <c r="I337" s="259">
        <v>0</v>
      </c>
      <c r="J337" s="259">
        <v>0</v>
      </c>
      <c r="K337" s="259">
        <v>0</v>
      </c>
      <c r="L337" s="259">
        <v>0</v>
      </c>
      <c r="M337" s="259">
        <v>0</v>
      </c>
      <c r="N337" s="259">
        <v>0</v>
      </c>
      <c r="O337" s="259">
        <v>0</v>
      </c>
      <c r="P337" s="259">
        <v>0</v>
      </c>
      <c r="Q337" s="259">
        <v>0</v>
      </c>
      <c r="R337" s="259">
        <v>0</v>
      </c>
      <c r="S337" s="259">
        <v>0</v>
      </c>
      <c r="T337" s="259">
        <v>0</v>
      </c>
      <c r="U337" s="259">
        <f t="shared" si="9"/>
        <v>1000</v>
      </c>
    </row>
    <row r="338" spans="1:21">
      <c r="A338" s="253">
        <v>336</v>
      </c>
      <c r="B338" s="254">
        <v>45754</v>
      </c>
      <c r="C338" s="255" t="s">
        <v>2990</v>
      </c>
      <c r="D338" s="256" t="s">
        <v>2991</v>
      </c>
      <c r="E338" s="257">
        <v>1422011</v>
      </c>
      <c r="F338" s="255" t="s">
        <v>906</v>
      </c>
      <c r="G338" s="258">
        <v>2500</v>
      </c>
      <c r="H338" s="259"/>
      <c r="I338" s="259">
        <v>0</v>
      </c>
      <c r="J338" s="259">
        <v>0</v>
      </c>
      <c r="K338" s="259">
        <v>0</v>
      </c>
      <c r="L338" s="259">
        <v>0</v>
      </c>
      <c r="M338" s="259">
        <v>0</v>
      </c>
      <c r="N338" s="259">
        <v>0</v>
      </c>
      <c r="O338" s="259">
        <v>0</v>
      </c>
      <c r="P338" s="259">
        <v>0</v>
      </c>
      <c r="Q338" s="259">
        <v>0</v>
      </c>
      <c r="R338" s="259">
        <v>0</v>
      </c>
      <c r="S338" s="259">
        <v>0</v>
      </c>
      <c r="T338" s="259">
        <v>0</v>
      </c>
      <c r="U338" s="259">
        <f t="shared" si="9"/>
        <v>2500</v>
      </c>
    </row>
    <row r="339" spans="1:21">
      <c r="A339" s="253">
        <v>337</v>
      </c>
      <c r="B339" s="254">
        <v>45754</v>
      </c>
      <c r="C339" s="255" t="s">
        <v>2804</v>
      </c>
      <c r="D339" s="256" t="s">
        <v>2992</v>
      </c>
      <c r="E339" s="257">
        <v>1422011</v>
      </c>
      <c r="F339" s="255" t="s">
        <v>906</v>
      </c>
      <c r="G339" s="258">
        <v>500</v>
      </c>
      <c r="H339" s="259"/>
      <c r="I339" s="259">
        <v>0</v>
      </c>
      <c r="J339" s="259">
        <v>0</v>
      </c>
      <c r="K339" s="259">
        <v>0</v>
      </c>
      <c r="L339" s="259">
        <v>0</v>
      </c>
      <c r="M339" s="259">
        <v>0</v>
      </c>
      <c r="N339" s="259">
        <v>0</v>
      </c>
      <c r="O339" s="259">
        <v>0</v>
      </c>
      <c r="P339" s="259">
        <v>0</v>
      </c>
      <c r="Q339" s="259">
        <v>0</v>
      </c>
      <c r="R339" s="259">
        <v>0</v>
      </c>
      <c r="S339" s="259">
        <v>0</v>
      </c>
      <c r="T339" s="259">
        <v>0</v>
      </c>
      <c r="U339" s="259">
        <f t="shared" si="9"/>
        <v>500</v>
      </c>
    </row>
    <row r="340" spans="1:21">
      <c r="A340" s="253">
        <v>338</v>
      </c>
      <c r="B340" s="254">
        <v>45754</v>
      </c>
      <c r="C340" s="255" t="s">
        <v>2646</v>
      </c>
      <c r="D340" s="256" t="s">
        <v>2993</v>
      </c>
      <c r="E340" s="257">
        <v>1423078</v>
      </c>
      <c r="F340" s="255" t="s">
        <v>915</v>
      </c>
      <c r="G340" s="258">
        <v>2800</v>
      </c>
      <c r="I340" s="259">
        <v>0</v>
      </c>
      <c r="J340" s="259">
        <v>0</v>
      </c>
      <c r="K340" s="259">
        <v>0</v>
      </c>
      <c r="L340" s="259">
        <v>0</v>
      </c>
      <c r="M340" s="259">
        <v>0</v>
      </c>
      <c r="N340" s="259">
        <v>0</v>
      </c>
      <c r="O340" s="259">
        <v>0</v>
      </c>
      <c r="P340" s="259">
        <v>0</v>
      </c>
      <c r="Q340" s="259">
        <v>0</v>
      </c>
      <c r="R340" s="259">
        <v>0</v>
      </c>
      <c r="S340" s="259">
        <v>0</v>
      </c>
      <c r="T340" s="259">
        <v>0</v>
      </c>
      <c r="U340" s="259">
        <f t="shared" si="9"/>
        <v>2800</v>
      </c>
    </row>
    <row r="341" spans="1:21">
      <c r="A341" s="253">
        <v>339</v>
      </c>
      <c r="B341" s="254">
        <v>45754</v>
      </c>
      <c r="C341" s="255" t="s">
        <v>2804</v>
      </c>
      <c r="D341" s="256" t="s">
        <v>2994</v>
      </c>
      <c r="E341" s="257">
        <v>1423078</v>
      </c>
      <c r="F341" s="255" t="s">
        <v>915</v>
      </c>
      <c r="G341" s="258">
        <v>2500</v>
      </c>
      <c r="I341" s="259">
        <v>0</v>
      </c>
      <c r="J341" s="259">
        <v>0</v>
      </c>
      <c r="K341" s="259">
        <v>0</v>
      </c>
      <c r="L341" s="259">
        <v>0</v>
      </c>
      <c r="M341" s="259">
        <v>0</v>
      </c>
      <c r="N341" s="259">
        <v>0</v>
      </c>
      <c r="O341" s="259">
        <v>0</v>
      </c>
      <c r="P341" s="259">
        <v>0</v>
      </c>
      <c r="Q341" s="259">
        <v>0</v>
      </c>
      <c r="R341" s="259">
        <v>0</v>
      </c>
      <c r="S341" s="259">
        <v>0</v>
      </c>
      <c r="T341" s="259">
        <v>0</v>
      </c>
      <c r="U341" s="259">
        <f t="shared" si="9"/>
        <v>2500</v>
      </c>
    </row>
    <row r="342" spans="1:21">
      <c r="A342" s="253">
        <v>340</v>
      </c>
      <c r="B342" s="254">
        <v>45754</v>
      </c>
      <c r="C342" s="255" t="s">
        <v>2990</v>
      </c>
      <c r="D342" s="256" t="s">
        <v>2995</v>
      </c>
      <c r="E342" s="257">
        <v>1423078</v>
      </c>
      <c r="F342" s="255" t="s">
        <v>915</v>
      </c>
      <c r="G342" s="258">
        <v>1500</v>
      </c>
      <c r="I342" s="259">
        <v>0</v>
      </c>
      <c r="J342" s="259">
        <v>0</v>
      </c>
      <c r="K342" s="259">
        <v>0</v>
      </c>
      <c r="L342" s="259">
        <v>0</v>
      </c>
      <c r="M342" s="259">
        <v>0</v>
      </c>
      <c r="N342" s="259">
        <v>0</v>
      </c>
      <c r="O342" s="259">
        <v>0</v>
      </c>
      <c r="P342" s="259">
        <v>0</v>
      </c>
      <c r="Q342" s="259">
        <v>0</v>
      </c>
      <c r="R342" s="259">
        <v>0</v>
      </c>
      <c r="S342" s="259">
        <v>0</v>
      </c>
      <c r="T342" s="259">
        <v>0</v>
      </c>
      <c r="U342" s="259">
        <f t="shared" si="9"/>
        <v>1500</v>
      </c>
    </row>
    <row r="343" spans="1:21">
      <c r="A343" s="253">
        <v>341</v>
      </c>
      <c r="B343" s="254">
        <v>45754</v>
      </c>
      <c r="C343" s="255" t="s">
        <v>2804</v>
      </c>
      <c r="D343" s="256" t="s">
        <v>2996</v>
      </c>
      <c r="E343" s="257">
        <v>1423078</v>
      </c>
      <c r="F343" s="255" t="s">
        <v>915</v>
      </c>
      <c r="G343" s="258">
        <v>1000</v>
      </c>
      <c r="I343" s="259">
        <v>0</v>
      </c>
      <c r="J343" s="259">
        <v>0</v>
      </c>
      <c r="K343" s="259">
        <v>0</v>
      </c>
      <c r="L343" s="259">
        <v>0</v>
      </c>
      <c r="M343" s="259">
        <v>0</v>
      </c>
      <c r="N343" s="259">
        <v>0</v>
      </c>
      <c r="O343" s="259">
        <v>0</v>
      </c>
      <c r="P343" s="259">
        <v>0</v>
      </c>
      <c r="Q343" s="259">
        <v>0</v>
      </c>
      <c r="R343" s="259">
        <v>0</v>
      </c>
      <c r="S343" s="259">
        <v>0</v>
      </c>
      <c r="T343" s="259">
        <v>0</v>
      </c>
      <c r="U343" s="259">
        <f t="shared" si="9"/>
        <v>1000</v>
      </c>
    </row>
    <row r="344" spans="1:21">
      <c r="A344" s="253">
        <v>342</v>
      </c>
      <c r="B344" s="254">
        <v>45754</v>
      </c>
      <c r="C344" s="255" t="s">
        <v>2726</v>
      </c>
      <c r="D344" s="256" t="s">
        <v>2997</v>
      </c>
      <c r="E344" s="257">
        <v>1422033</v>
      </c>
      <c r="F344" s="255" t="s">
        <v>311</v>
      </c>
      <c r="G344" s="258">
        <v>2900</v>
      </c>
      <c r="H344" s="259"/>
      <c r="I344" s="259">
        <v>0</v>
      </c>
      <c r="J344" s="259">
        <v>0</v>
      </c>
      <c r="K344" s="259">
        <v>0</v>
      </c>
      <c r="L344" s="259">
        <v>0</v>
      </c>
      <c r="M344" s="259">
        <v>0</v>
      </c>
      <c r="N344" s="259">
        <v>0</v>
      </c>
      <c r="O344" s="259">
        <v>0</v>
      </c>
      <c r="P344" s="259">
        <v>0</v>
      </c>
      <c r="Q344" s="259">
        <v>0</v>
      </c>
      <c r="R344" s="259">
        <v>0</v>
      </c>
      <c r="S344" s="259">
        <v>0</v>
      </c>
      <c r="T344" s="259">
        <v>0</v>
      </c>
      <c r="U344" s="259">
        <f t="shared" si="9"/>
        <v>2900</v>
      </c>
    </row>
    <row r="345" spans="1:21">
      <c r="A345" s="253">
        <v>343</v>
      </c>
      <c r="B345" s="254">
        <v>45754</v>
      </c>
      <c r="C345" s="255" t="s">
        <v>2726</v>
      </c>
      <c r="D345" s="256" t="s">
        <v>2998</v>
      </c>
      <c r="E345" s="257">
        <v>1423078</v>
      </c>
      <c r="F345" s="255" t="s">
        <v>915</v>
      </c>
      <c r="G345" s="258">
        <v>2000</v>
      </c>
      <c r="I345" s="259">
        <v>0</v>
      </c>
      <c r="J345" s="259">
        <v>0</v>
      </c>
      <c r="K345" s="259">
        <v>0</v>
      </c>
      <c r="L345" s="259">
        <v>0</v>
      </c>
      <c r="M345" s="259">
        <v>0</v>
      </c>
      <c r="N345" s="259">
        <v>0</v>
      </c>
      <c r="O345" s="259">
        <v>0</v>
      </c>
      <c r="P345" s="259">
        <v>0</v>
      </c>
      <c r="Q345" s="259">
        <v>0</v>
      </c>
      <c r="R345" s="259">
        <v>0</v>
      </c>
      <c r="S345" s="259">
        <v>0</v>
      </c>
      <c r="T345" s="259">
        <v>0</v>
      </c>
      <c r="U345" s="259">
        <f t="shared" si="9"/>
        <v>2000</v>
      </c>
    </row>
    <row r="346" spans="1:21">
      <c r="A346" s="253">
        <v>344</v>
      </c>
      <c r="B346" s="254">
        <v>45754</v>
      </c>
      <c r="C346" s="255" t="s">
        <v>2999</v>
      </c>
      <c r="D346" s="256" t="s">
        <v>3000</v>
      </c>
      <c r="E346" s="257">
        <v>1412022</v>
      </c>
      <c r="F346" s="255" t="s">
        <v>259</v>
      </c>
      <c r="G346" s="258">
        <v>2417</v>
      </c>
      <c r="H346" s="259"/>
      <c r="I346" s="259">
        <v>0</v>
      </c>
      <c r="J346" s="259">
        <v>0</v>
      </c>
      <c r="K346" s="259">
        <v>0</v>
      </c>
      <c r="L346" s="259">
        <v>0</v>
      </c>
      <c r="M346" s="259">
        <v>0</v>
      </c>
      <c r="N346" s="259">
        <v>0</v>
      </c>
      <c r="O346" s="259">
        <v>0</v>
      </c>
      <c r="P346" s="259">
        <v>0</v>
      </c>
      <c r="Q346" s="259">
        <v>0</v>
      </c>
      <c r="R346" s="259">
        <v>0</v>
      </c>
      <c r="S346" s="259">
        <v>0</v>
      </c>
      <c r="T346" s="259">
        <v>0</v>
      </c>
      <c r="U346" s="259">
        <f t="shared" si="9"/>
        <v>2417</v>
      </c>
    </row>
    <row r="347" spans="1:21">
      <c r="A347" s="253">
        <v>345</v>
      </c>
      <c r="B347" s="254">
        <v>45756</v>
      </c>
      <c r="C347" s="255" t="s">
        <v>2804</v>
      </c>
      <c r="D347" s="256" t="s">
        <v>3001</v>
      </c>
      <c r="E347" s="257">
        <v>1423078</v>
      </c>
      <c r="F347" s="255" t="s">
        <v>915</v>
      </c>
      <c r="G347" s="258">
        <v>2000</v>
      </c>
      <c r="I347" s="259">
        <v>0</v>
      </c>
      <c r="J347" s="259">
        <v>0</v>
      </c>
      <c r="K347" s="259">
        <v>0</v>
      </c>
      <c r="L347" s="259">
        <v>0</v>
      </c>
      <c r="M347" s="259">
        <v>0</v>
      </c>
      <c r="N347" s="259">
        <v>0</v>
      </c>
      <c r="O347" s="259">
        <v>0</v>
      </c>
      <c r="P347" s="259">
        <v>0</v>
      </c>
      <c r="Q347" s="259">
        <v>0</v>
      </c>
      <c r="R347" s="259">
        <v>0</v>
      </c>
      <c r="S347" s="259">
        <v>0</v>
      </c>
      <c r="T347" s="259">
        <v>0</v>
      </c>
      <c r="U347" s="259">
        <f t="shared" si="9"/>
        <v>2000</v>
      </c>
    </row>
    <row r="348" spans="1:21">
      <c r="A348" s="253">
        <v>346</v>
      </c>
      <c r="B348" s="254">
        <v>45756</v>
      </c>
      <c r="C348" s="255" t="s">
        <v>2990</v>
      </c>
      <c r="D348" s="256" t="s">
        <v>3002</v>
      </c>
      <c r="E348" s="257">
        <v>1423078</v>
      </c>
      <c r="F348" s="255" t="s">
        <v>915</v>
      </c>
      <c r="G348" s="258">
        <v>3000</v>
      </c>
      <c r="I348" s="259">
        <v>0</v>
      </c>
      <c r="J348" s="259">
        <v>0</v>
      </c>
      <c r="K348" s="259">
        <v>0</v>
      </c>
      <c r="L348" s="259">
        <v>0</v>
      </c>
      <c r="M348" s="259">
        <v>0</v>
      </c>
      <c r="N348" s="259">
        <v>0</v>
      </c>
      <c r="O348" s="259">
        <v>0</v>
      </c>
      <c r="P348" s="259">
        <v>0</v>
      </c>
      <c r="Q348" s="259">
        <v>0</v>
      </c>
      <c r="R348" s="259">
        <v>0</v>
      </c>
      <c r="S348" s="259">
        <v>0</v>
      </c>
      <c r="T348" s="259">
        <v>0</v>
      </c>
      <c r="U348" s="259">
        <f t="shared" si="9"/>
        <v>3000</v>
      </c>
    </row>
    <row r="349" spans="1:21">
      <c r="A349" s="253">
        <v>347</v>
      </c>
      <c r="B349" s="254">
        <v>45756</v>
      </c>
      <c r="C349" s="255" t="s">
        <v>2646</v>
      </c>
      <c r="D349" s="256" t="s">
        <v>3003</v>
      </c>
      <c r="E349" s="257">
        <v>1422011</v>
      </c>
      <c r="F349" s="255" t="s">
        <v>906</v>
      </c>
      <c r="G349" s="258">
        <v>1950</v>
      </c>
      <c r="H349" s="259"/>
      <c r="I349" s="259">
        <v>0</v>
      </c>
      <c r="J349" s="259">
        <v>0</v>
      </c>
      <c r="K349" s="259">
        <v>0</v>
      </c>
      <c r="L349" s="259">
        <v>0</v>
      </c>
      <c r="M349" s="259">
        <v>0</v>
      </c>
      <c r="N349" s="259">
        <v>0</v>
      </c>
      <c r="O349" s="259">
        <v>0</v>
      </c>
      <c r="P349" s="259">
        <v>0</v>
      </c>
      <c r="Q349" s="259">
        <v>0</v>
      </c>
      <c r="R349" s="259">
        <v>0</v>
      </c>
      <c r="S349" s="259">
        <v>0</v>
      </c>
      <c r="T349" s="259">
        <v>0</v>
      </c>
      <c r="U349" s="259">
        <f t="shared" si="9"/>
        <v>1950</v>
      </c>
    </row>
    <row r="350" spans="1:21">
      <c r="A350" s="253">
        <v>348</v>
      </c>
      <c r="B350" s="254">
        <v>45756</v>
      </c>
      <c r="C350" s="255" t="s">
        <v>2644</v>
      </c>
      <c r="D350" s="256" t="s">
        <v>3004</v>
      </c>
      <c r="E350" s="257">
        <v>1423281</v>
      </c>
      <c r="F350" s="255" t="s">
        <v>354</v>
      </c>
      <c r="G350" s="258">
        <v>500</v>
      </c>
      <c r="I350" s="259">
        <v>0</v>
      </c>
      <c r="J350" s="259">
        <v>0</v>
      </c>
      <c r="K350" s="259">
        <v>0</v>
      </c>
      <c r="L350" s="259">
        <v>0</v>
      </c>
      <c r="M350" s="259">
        <v>0</v>
      </c>
      <c r="N350" s="259">
        <v>0</v>
      </c>
      <c r="O350" s="259">
        <v>0</v>
      </c>
      <c r="P350" s="259">
        <v>0</v>
      </c>
      <c r="Q350" s="259">
        <v>0</v>
      </c>
      <c r="R350" s="259">
        <v>0</v>
      </c>
      <c r="S350" s="259">
        <v>0</v>
      </c>
      <c r="T350" s="259">
        <v>0</v>
      </c>
      <c r="U350" s="259">
        <f t="shared" si="9"/>
        <v>500</v>
      </c>
    </row>
    <row r="351" spans="1:21">
      <c r="A351" s="253">
        <v>349</v>
      </c>
      <c r="B351" s="254">
        <v>45756</v>
      </c>
      <c r="C351" s="255" t="s">
        <v>2644</v>
      </c>
      <c r="D351" s="256" t="s">
        <v>3005</v>
      </c>
      <c r="E351" s="257">
        <v>1423281</v>
      </c>
      <c r="F351" s="255" t="s">
        <v>354</v>
      </c>
      <c r="G351" s="258">
        <v>700</v>
      </c>
      <c r="I351" s="259">
        <v>0</v>
      </c>
      <c r="J351" s="259">
        <v>0</v>
      </c>
      <c r="K351" s="259">
        <v>0</v>
      </c>
      <c r="L351" s="259">
        <v>0</v>
      </c>
      <c r="M351" s="259">
        <v>0</v>
      </c>
      <c r="N351" s="259">
        <v>0</v>
      </c>
      <c r="O351" s="259">
        <v>0</v>
      </c>
      <c r="P351" s="259">
        <v>0</v>
      </c>
      <c r="Q351" s="259">
        <v>0</v>
      </c>
      <c r="R351" s="259">
        <v>0</v>
      </c>
      <c r="S351" s="259">
        <v>0</v>
      </c>
      <c r="T351" s="259">
        <v>0</v>
      </c>
      <c r="U351" s="259">
        <f t="shared" si="9"/>
        <v>700</v>
      </c>
    </row>
    <row r="352" spans="1:21">
      <c r="A352" s="253">
        <v>350</v>
      </c>
      <c r="B352" s="254">
        <v>45756</v>
      </c>
      <c r="C352" s="255" t="s">
        <v>2644</v>
      </c>
      <c r="D352" s="256" t="s">
        <v>3006</v>
      </c>
      <c r="E352" s="257">
        <v>1423281</v>
      </c>
      <c r="F352" s="255" t="s">
        <v>354</v>
      </c>
      <c r="G352" s="258">
        <v>220</v>
      </c>
      <c r="I352" s="259">
        <v>0</v>
      </c>
      <c r="J352" s="259">
        <v>0</v>
      </c>
      <c r="K352" s="259">
        <v>0</v>
      </c>
      <c r="L352" s="259">
        <v>0</v>
      </c>
      <c r="M352" s="259">
        <v>0</v>
      </c>
      <c r="N352" s="259">
        <v>0</v>
      </c>
      <c r="O352" s="259">
        <v>0</v>
      </c>
      <c r="P352" s="259">
        <v>0</v>
      </c>
      <c r="Q352" s="259">
        <v>0</v>
      </c>
      <c r="R352" s="259">
        <v>0</v>
      </c>
      <c r="S352" s="259">
        <v>0</v>
      </c>
      <c r="T352" s="259">
        <v>0</v>
      </c>
      <c r="U352" s="259">
        <f t="shared" si="9"/>
        <v>220</v>
      </c>
    </row>
    <row r="353" spans="1:21">
      <c r="A353" s="253">
        <v>351</v>
      </c>
      <c r="B353" s="254">
        <v>45756</v>
      </c>
      <c r="C353" s="255" t="s">
        <v>2802</v>
      </c>
      <c r="D353" s="256" t="s">
        <v>3007</v>
      </c>
      <c r="E353" s="257">
        <v>1422011</v>
      </c>
      <c r="F353" s="255" t="s">
        <v>906</v>
      </c>
      <c r="G353" s="258">
        <v>2500</v>
      </c>
      <c r="H353" s="259"/>
      <c r="I353" s="259">
        <v>0</v>
      </c>
      <c r="J353" s="259">
        <v>0</v>
      </c>
      <c r="K353" s="259">
        <v>0</v>
      </c>
      <c r="L353" s="259">
        <v>0</v>
      </c>
      <c r="M353" s="259">
        <v>0</v>
      </c>
      <c r="N353" s="259">
        <v>0</v>
      </c>
      <c r="O353" s="259">
        <v>0</v>
      </c>
      <c r="P353" s="259">
        <v>0</v>
      </c>
      <c r="Q353" s="259">
        <v>0</v>
      </c>
      <c r="R353" s="259">
        <v>0</v>
      </c>
      <c r="S353" s="259">
        <v>0</v>
      </c>
      <c r="T353" s="259">
        <v>0</v>
      </c>
      <c r="U353" s="259">
        <f t="shared" si="9"/>
        <v>2500</v>
      </c>
    </row>
    <row r="354" spans="1:21">
      <c r="A354" s="253">
        <v>352</v>
      </c>
      <c r="B354" s="254">
        <v>45756</v>
      </c>
      <c r="C354" s="255" t="s">
        <v>2644</v>
      </c>
      <c r="D354" s="256" t="s">
        <v>3008</v>
      </c>
      <c r="E354" s="257">
        <v>1422011</v>
      </c>
      <c r="F354" s="255" t="s">
        <v>906</v>
      </c>
      <c r="G354" s="258">
        <v>4750</v>
      </c>
      <c r="H354" s="259"/>
      <c r="I354" s="259">
        <v>0</v>
      </c>
      <c r="J354" s="259">
        <v>0</v>
      </c>
      <c r="K354" s="259">
        <v>0</v>
      </c>
      <c r="L354" s="259">
        <v>0</v>
      </c>
      <c r="M354" s="259">
        <v>0</v>
      </c>
      <c r="N354" s="259">
        <v>0</v>
      </c>
      <c r="O354" s="259">
        <v>0</v>
      </c>
      <c r="P354" s="259">
        <v>0</v>
      </c>
      <c r="Q354" s="259">
        <v>0</v>
      </c>
      <c r="R354" s="259">
        <v>0</v>
      </c>
      <c r="S354" s="259">
        <v>0</v>
      </c>
      <c r="T354" s="259">
        <v>0</v>
      </c>
      <c r="U354" s="259">
        <f t="shared" si="9"/>
        <v>4750</v>
      </c>
    </row>
    <row r="355" spans="1:21">
      <c r="A355" s="253">
        <v>353</v>
      </c>
      <c r="B355" s="254">
        <v>45756</v>
      </c>
      <c r="C355" s="255" t="s">
        <v>2802</v>
      </c>
      <c r="D355" s="256" t="s">
        <v>3009</v>
      </c>
      <c r="E355" s="257">
        <v>1422011</v>
      </c>
      <c r="F355" s="255" t="s">
        <v>906</v>
      </c>
      <c r="G355" s="258">
        <v>1500</v>
      </c>
      <c r="H355" s="259"/>
      <c r="I355" s="259">
        <v>0</v>
      </c>
      <c r="J355" s="259">
        <v>0</v>
      </c>
      <c r="K355" s="259">
        <v>0</v>
      </c>
      <c r="L355" s="259">
        <v>0</v>
      </c>
      <c r="M355" s="259">
        <v>0</v>
      </c>
      <c r="N355" s="259">
        <v>0</v>
      </c>
      <c r="O355" s="259">
        <v>0</v>
      </c>
      <c r="P355" s="259">
        <v>0</v>
      </c>
      <c r="Q355" s="259">
        <v>0</v>
      </c>
      <c r="R355" s="259">
        <v>0</v>
      </c>
      <c r="S355" s="259">
        <v>0</v>
      </c>
      <c r="T355" s="259">
        <v>0</v>
      </c>
      <c r="U355" s="259">
        <f t="shared" si="9"/>
        <v>1500</v>
      </c>
    </row>
    <row r="356" spans="1:21">
      <c r="A356" s="253">
        <v>354</v>
      </c>
      <c r="B356" s="254">
        <v>45756</v>
      </c>
      <c r="C356" s="255" t="s">
        <v>2644</v>
      </c>
      <c r="D356" s="256" t="s">
        <v>3010</v>
      </c>
      <c r="E356" s="257">
        <v>1423281</v>
      </c>
      <c r="F356" s="255" t="s">
        <v>354</v>
      </c>
      <c r="G356" s="258">
        <v>2000</v>
      </c>
      <c r="I356" s="259">
        <v>0</v>
      </c>
      <c r="J356" s="259">
        <v>0</v>
      </c>
      <c r="K356" s="259">
        <v>0</v>
      </c>
      <c r="L356" s="259">
        <v>0</v>
      </c>
      <c r="M356" s="259">
        <v>0</v>
      </c>
      <c r="N356" s="259">
        <v>0</v>
      </c>
      <c r="O356" s="259">
        <v>0</v>
      </c>
      <c r="P356" s="259">
        <v>0</v>
      </c>
      <c r="Q356" s="259">
        <v>0</v>
      </c>
      <c r="R356" s="259">
        <v>0</v>
      </c>
      <c r="S356" s="259">
        <v>0</v>
      </c>
      <c r="T356" s="259">
        <v>0</v>
      </c>
      <c r="U356" s="259">
        <f t="shared" si="9"/>
        <v>2000</v>
      </c>
    </row>
    <row r="357" spans="1:21">
      <c r="A357" s="253">
        <v>355</v>
      </c>
      <c r="B357" s="254">
        <v>45771</v>
      </c>
      <c r="C357" s="255" t="s">
        <v>2810</v>
      </c>
      <c r="D357" s="256" t="s">
        <v>3011</v>
      </c>
      <c r="E357" s="257">
        <v>1423517</v>
      </c>
      <c r="F357" s="255" t="s">
        <v>919</v>
      </c>
      <c r="G357" s="258">
        <v>1960</v>
      </c>
      <c r="I357" s="259">
        <v>0</v>
      </c>
      <c r="J357" s="259">
        <v>0</v>
      </c>
      <c r="K357" s="259">
        <v>0</v>
      </c>
      <c r="L357" s="259">
        <v>0</v>
      </c>
      <c r="M357" s="259">
        <v>0</v>
      </c>
      <c r="N357" s="259">
        <v>0</v>
      </c>
      <c r="O357" s="259">
        <v>0</v>
      </c>
      <c r="P357" s="259">
        <v>0</v>
      </c>
      <c r="Q357" s="259">
        <v>0</v>
      </c>
      <c r="R357" s="259">
        <v>0</v>
      </c>
      <c r="S357" s="259">
        <v>0</v>
      </c>
      <c r="T357" s="259">
        <v>0</v>
      </c>
      <c r="U357" s="259">
        <f t="shared" si="9"/>
        <v>1960</v>
      </c>
    </row>
    <row r="358" spans="1:21">
      <c r="A358" s="253">
        <v>356</v>
      </c>
      <c r="B358" s="254">
        <v>45771</v>
      </c>
      <c r="C358" s="255" t="s">
        <v>2810</v>
      </c>
      <c r="D358" s="256" t="s">
        <v>3012</v>
      </c>
      <c r="E358" s="257">
        <v>1423517</v>
      </c>
      <c r="F358" s="255" t="s">
        <v>919</v>
      </c>
      <c r="G358" s="258">
        <v>1835</v>
      </c>
      <c r="I358" s="259">
        <v>0</v>
      </c>
      <c r="J358" s="259">
        <v>0</v>
      </c>
      <c r="K358" s="259">
        <v>0</v>
      </c>
      <c r="L358" s="259">
        <v>0</v>
      </c>
      <c r="M358" s="259">
        <v>0</v>
      </c>
      <c r="N358" s="259">
        <v>0</v>
      </c>
      <c r="O358" s="259">
        <v>0</v>
      </c>
      <c r="P358" s="259">
        <v>0</v>
      </c>
      <c r="Q358" s="259">
        <v>0</v>
      </c>
      <c r="R358" s="259">
        <v>0</v>
      </c>
      <c r="S358" s="259">
        <v>0</v>
      </c>
      <c r="T358" s="259">
        <v>0</v>
      </c>
      <c r="U358" s="259">
        <f t="shared" si="9"/>
        <v>1835</v>
      </c>
    </row>
    <row r="359" spans="1:21">
      <c r="A359" s="253">
        <v>357</v>
      </c>
      <c r="B359" s="254">
        <v>45771</v>
      </c>
      <c r="C359" s="255" t="s">
        <v>2810</v>
      </c>
      <c r="D359" s="256" t="s">
        <v>3013</v>
      </c>
      <c r="E359" s="257">
        <v>1423517</v>
      </c>
      <c r="F359" s="255" t="s">
        <v>919</v>
      </c>
      <c r="G359" s="258">
        <v>1845</v>
      </c>
      <c r="I359" s="259">
        <v>0</v>
      </c>
      <c r="J359" s="259">
        <v>0</v>
      </c>
      <c r="K359" s="259">
        <v>0</v>
      </c>
      <c r="L359" s="259">
        <v>0</v>
      </c>
      <c r="M359" s="259">
        <v>0</v>
      </c>
      <c r="N359" s="259">
        <v>0</v>
      </c>
      <c r="O359" s="259">
        <v>0</v>
      </c>
      <c r="P359" s="259">
        <v>0</v>
      </c>
      <c r="Q359" s="259">
        <v>0</v>
      </c>
      <c r="R359" s="259">
        <v>0</v>
      </c>
      <c r="S359" s="259">
        <v>0</v>
      </c>
      <c r="T359" s="259">
        <v>0</v>
      </c>
      <c r="U359" s="259">
        <f t="shared" si="9"/>
        <v>1845</v>
      </c>
    </row>
    <row r="360" spans="1:21">
      <c r="A360" s="253">
        <v>358</v>
      </c>
      <c r="B360" s="254">
        <v>45771</v>
      </c>
      <c r="C360" s="255" t="s">
        <v>2810</v>
      </c>
      <c r="D360" s="256" t="s">
        <v>3014</v>
      </c>
      <c r="E360" s="257">
        <v>1423517</v>
      </c>
      <c r="F360" s="255" t="s">
        <v>919</v>
      </c>
      <c r="G360" s="258">
        <v>1920</v>
      </c>
      <c r="I360" s="259">
        <v>0</v>
      </c>
      <c r="J360" s="259">
        <v>0</v>
      </c>
      <c r="K360" s="259">
        <v>0</v>
      </c>
      <c r="L360" s="259">
        <v>0</v>
      </c>
      <c r="M360" s="259">
        <v>0</v>
      </c>
      <c r="N360" s="259">
        <v>0</v>
      </c>
      <c r="O360" s="259">
        <v>0</v>
      </c>
      <c r="P360" s="259">
        <v>0</v>
      </c>
      <c r="Q360" s="259">
        <v>0</v>
      </c>
      <c r="R360" s="259">
        <v>0</v>
      </c>
      <c r="S360" s="259">
        <v>0</v>
      </c>
      <c r="T360" s="259">
        <v>0</v>
      </c>
      <c r="U360" s="259">
        <f t="shared" si="9"/>
        <v>1920</v>
      </c>
    </row>
    <row r="361" spans="1:21">
      <c r="A361" s="253">
        <v>359</v>
      </c>
      <c r="B361" s="254">
        <v>45771</v>
      </c>
      <c r="C361" s="255" t="s">
        <v>2804</v>
      </c>
      <c r="D361" s="256" t="s">
        <v>3015</v>
      </c>
      <c r="E361" s="257">
        <v>1422011</v>
      </c>
      <c r="F361" s="255" t="s">
        <v>906</v>
      </c>
      <c r="G361" s="258">
        <v>1000</v>
      </c>
      <c r="H361" s="259"/>
      <c r="I361" s="259">
        <v>0</v>
      </c>
      <c r="J361" s="259">
        <v>0</v>
      </c>
      <c r="K361" s="259">
        <v>0</v>
      </c>
      <c r="L361" s="259">
        <v>0</v>
      </c>
      <c r="M361" s="259">
        <v>0</v>
      </c>
      <c r="N361" s="259">
        <v>0</v>
      </c>
      <c r="O361" s="259">
        <v>0</v>
      </c>
      <c r="P361" s="259">
        <v>0</v>
      </c>
      <c r="Q361" s="259">
        <v>0</v>
      </c>
      <c r="R361" s="259">
        <v>0</v>
      </c>
      <c r="S361" s="259">
        <v>0</v>
      </c>
      <c r="T361" s="259">
        <v>0</v>
      </c>
      <c r="U361" s="259">
        <f t="shared" si="9"/>
        <v>1000</v>
      </c>
    </row>
    <row r="362" spans="1:21">
      <c r="A362" s="253">
        <v>360</v>
      </c>
      <c r="B362" s="254">
        <v>45771</v>
      </c>
      <c r="C362" s="255" t="s">
        <v>2804</v>
      </c>
      <c r="D362" s="256" t="s">
        <v>3015</v>
      </c>
      <c r="E362" s="257">
        <v>1422018</v>
      </c>
      <c r="F362" s="255" t="s">
        <v>293</v>
      </c>
      <c r="G362" s="258">
        <v>1000</v>
      </c>
      <c r="H362" s="259"/>
      <c r="I362" s="259">
        <v>0</v>
      </c>
      <c r="J362" s="259">
        <v>0</v>
      </c>
      <c r="K362" s="259">
        <v>0</v>
      </c>
      <c r="L362" s="259">
        <v>0</v>
      </c>
      <c r="M362" s="259">
        <v>0</v>
      </c>
      <c r="N362" s="259">
        <v>0</v>
      </c>
      <c r="O362" s="259">
        <v>0</v>
      </c>
      <c r="P362" s="259">
        <v>0</v>
      </c>
      <c r="Q362" s="259">
        <v>0</v>
      </c>
      <c r="R362" s="259">
        <v>0</v>
      </c>
      <c r="S362" s="259">
        <v>0</v>
      </c>
      <c r="T362" s="259">
        <v>0</v>
      </c>
      <c r="U362" s="259">
        <f t="shared" si="9"/>
        <v>1000</v>
      </c>
    </row>
    <row r="363" spans="1:21">
      <c r="A363" s="253">
        <v>361</v>
      </c>
      <c r="B363" s="254">
        <v>45771</v>
      </c>
      <c r="C363" s="255" t="s">
        <v>2804</v>
      </c>
      <c r="D363" s="256" t="s">
        <v>3015</v>
      </c>
      <c r="E363" s="257">
        <v>1422033</v>
      </c>
      <c r="F363" s="255" t="s">
        <v>311</v>
      </c>
      <c r="G363" s="258">
        <v>1000</v>
      </c>
      <c r="I363" s="259">
        <v>0</v>
      </c>
      <c r="J363" s="259">
        <v>0</v>
      </c>
      <c r="K363" s="259">
        <v>0</v>
      </c>
      <c r="L363" s="259">
        <v>0</v>
      </c>
      <c r="M363" s="259">
        <v>0</v>
      </c>
      <c r="N363" s="259">
        <v>0</v>
      </c>
      <c r="O363" s="259">
        <v>0</v>
      </c>
      <c r="P363" s="259">
        <v>0</v>
      </c>
      <c r="Q363" s="259">
        <v>0</v>
      </c>
      <c r="R363" s="259">
        <v>0</v>
      </c>
      <c r="S363" s="259">
        <v>0</v>
      </c>
      <c r="T363" s="259">
        <v>0</v>
      </c>
      <c r="U363" s="259">
        <f t="shared" si="9"/>
        <v>1000</v>
      </c>
    </row>
    <row r="364" spans="1:21">
      <c r="A364" s="253">
        <v>362</v>
      </c>
      <c r="B364" s="254">
        <v>45771</v>
      </c>
      <c r="C364" s="255" t="s">
        <v>2802</v>
      </c>
      <c r="D364" s="256" t="s">
        <v>3016</v>
      </c>
      <c r="E364" s="257">
        <v>1422011</v>
      </c>
      <c r="F364" s="255" t="s">
        <v>906</v>
      </c>
      <c r="G364" s="258">
        <v>2000</v>
      </c>
      <c r="H364" s="259"/>
      <c r="I364" s="259">
        <v>0</v>
      </c>
      <c r="J364" s="259">
        <v>0</v>
      </c>
      <c r="K364" s="259">
        <v>0</v>
      </c>
      <c r="L364" s="259">
        <v>0</v>
      </c>
      <c r="M364" s="259">
        <v>0</v>
      </c>
      <c r="N364" s="259">
        <v>0</v>
      </c>
      <c r="O364" s="259">
        <v>0</v>
      </c>
      <c r="P364" s="259">
        <v>0</v>
      </c>
      <c r="Q364" s="259">
        <v>0</v>
      </c>
      <c r="R364" s="259">
        <v>0</v>
      </c>
      <c r="S364" s="259">
        <v>0</v>
      </c>
      <c r="T364" s="259">
        <v>0</v>
      </c>
      <c r="U364" s="259">
        <f t="shared" si="9"/>
        <v>2000</v>
      </c>
    </row>
    <row r="365" spans="1:21">
      <c r="A365" s="253">
        <v>363</v>
      </c>
      <c r="B365" s="254">
        <v>45771</v>
      </c>
      <c r="C365" s="255" t="s">
        <v>2802</v>
      </c>
      <c r="D365" s="256" t="s">
        <v>3016</v>
      </c>
      <c r="E365" s="257">
        <v>1422033</v>
      </c>
      <c r="F365" s="255" t="s">
        <v>311</v>
      </c>
      <c r="G365" s="258">
        <v>1250</v>
      </c>
      <c r="I365" s="259">
        <v>0</v>
      </c>
      <c r="J365" s="259">
        <v>0</v>
      </c>
      <c r="K365" s="259">
        <v>0</v>
      </c>
      <c r="L365" s="259">
        <v>0</v>
      </c>
      <c r="M365" s="259">
        <v>0</v>
      </c>
      <c r="N365" s="259">
        <v>0</v>
      </c>
      <c r="O365" s="259">
        <v>0</v>
      </c>
      <c r="P365" s="259">
        <v>0</v>
      </c>
      <c r="Q365" s="259">
        <v>0</v>
      </c>
      <c r="R365" s="259">
        <v>0</v>
      </c>
      <c r="S365" s="259">
        <v>0</v>
      </c>
      <c r="T365" s="259">
        <v>0</v>
      </c>
      <c r="U365" s="259">
        <f t="shared" si="9"/>
        <v>1250</v>
      </c>
    </row>
    <row r="366" spans="1:21">
      <c r="A366" s="253">
        <v>364</v>
      </c>
      <c r="B366" s="254">
        <v>45771</v>
      </c>
      <c r="C366" s="255" t="s">
        <v>2646</v>
      </c>
      <c r="D366" s="256" t="s">
        <v>3017</v>
      </c>
      <c r="E366" s="257">
        <v>1422011</v>
      </c>
      <c r="F366" s="255" t="s">
        <v>906</v>
      </c>
      <c r="G366" s="258">
        <v>500</v>
      </c>
      <c r="H366" s="259"/>
      <c r="I366" s="259">
        <v>0</v>
      </c>
      <c r="J366" s="259">
        <v>0</v>
      </c>
      <c r="K366" s="259">
        <v>0</v>
      </c>
      <c r="L366" s="259">
        <v>0</v>
      </c>
      <c r="M366" s="259">
        <v>0</v>
      </c>
      <c r="N366" s="259">
        <v>0</v>
      </c>
      <c r="O366" s="259">
        <v>0</v>
      </c>
      <c r="P366" s="259">
        <v>0</v>
      </c>
      <c r="Q366" s="259">
        <v>0</v>
      </c>
      <c r="R366" s="259">
        <v>0</v>
      </c>
      <c r="S366" s="259">
        <v>0</v>
      </c>
      <c r="T366" s="259">
        <v>0</v>
      </c>
      <c r="U366" s="259">
        <f t="shared" si="9"/>
        <v>500</v>
      </c>
    </row>
    <row r="367" spans="1:21">
      <c r="A367" s="253">
        <v>365</v>
      </c>
      <c r="B367" s="254">
        <v>45771</v>
      </c>
      <c r="C367" s="255" t="s">
        <v>2646</v>
      </c>
      <c r="D367" s="256" t="s">
        <v>3017</v>
      </c>
      <c r="E367" s="257">
        <v>1422033</v>
      </c>
      <c r="F367" s="255" t="s">
        <v>311</v>
      </c>
      <c r="G367" s="258">
        <v>1000</v>
      </c>
      <c r="I367" s="259">
        <v>0</v>
      </c>
      <c r="J367" s="259">
        <v>0</v>
      </c>
      <c r="K367" s="259">
        <v>0</v>
      </c>
      <c r="L367" s="259">
        <v>0</v>
      </c>
      <c r="M367" s="259">
        <v>0</v>
      </c>
      <c r="N367" s="259">
        <v>0</v>
      </c>
      <c r="O367" s="259">
        <v>0</v>
      </c>
      <c r="P367" s="259">
        <v>0</v>
      </c>
      <c r="Q367" s="259">
        <v>0</v>
      </c>
      <c r="R367" s="259">
        <v>0</v>
      </c>
      <c r="S367" s="259">
        <v>0</v>
      </c>
      <c r="T367" s="259">
        <v>0</v>
      </c>
      <c r="U367" s="259">
        <f t="shared" si="9"/>
        <v>1000</v>
      </c>
    </row>
    <row r="368" spans="1:21">
      <c r="A368" s="253">
        <v>366</v>
      </c>
      <c r="B368" s="254">
        <v>45771</v>
      </c>
      <c r="C368" s="255" t="s">
        <v>2990</v>
      </c>
      <c r="D368" s="256" t="s">
        <v>3018</v>
      </c>
      <c r="E368" s="257">
        <v>1422011</v>
      </c>
      <c r="F368" s="255" t="s">
        <v>906</v>
      </c>
      <c r="G368" s="258">
        <v>1000</v>
      </c>
      <c r="H368" s="259"/>
      <c r="I368" s="259">
        <v>0</v>
      </c>
      <c r="J368" s="259">
        <v>0</v>
      </c>
      <c r="K368" s="259">
        <v>0</v>
      </c>
      <c r="L368" s="259">
        <v>0</v>
      </c>
      <c r="M368" s="259">
        <v>0</v>
      </c>
      <c r="N368" s="259">
        <v>0</v>
      </c>
      <c r="O368" s="259">
        <v>0</v>
      </c>
      <c r="P368" s="259">
        <v>0</v>
      </c>
      <c r="Q368" s="259">
        <v>0</v>
      </c>
      <c r="R368" s="259">
        <v>0</v>
      </c>
      <c r="S368" s="259">
        <v>0</v>
      </c>
      <c r="T368" s="259">
        <v>0</v>
      </c>
      <c r="U368" s="259">
        <f t="shared" si="9"/>
        <v>1000</v>
      </c>
    </row>
    <row r="369" spans="1:21">
      <c r="A369" s="253">
        <v>367</v>
      </c>
      <c r="B369" s="254">
        <v>45771</v>
      </c>
      <c r="C369" s="255" t="s">
        <v>2990</v>
      </c>
      <c r="D369" s="256" t="s">
        <v>3018</v>
      </c>
      <c r="E369" s="257">
        <v>1422018</v>
      </c>
      <c r="F369" s="255" t="s">
        <v>293</v>
      </c>
      <c r="G369" s="258">
        <v>1000</v>
      </c>
      <c r="H369" s="259"/>
      <c r="I369" s="259">
        <v>0</v>
      </c>
      <c r="J369" s="259">
        <v>0</v>
      </c>
      <c r="K369" s="259">
        <v>0</v>
      </c>
      <c r="L369" s="259">
        <v>0</v>
      </c>
      <c r="M369" s="259">
        <v>0</v>
      </c>
      <c r="N369" s="259">
        <v>0</v>
      </c>
      <c r="O369" s="259">
        <v>0</v>
      </c>
      <c r="P369" s="259">
        <v>0</v>
      </c>
      <c r="Q369" s="259">
        <v>0</v>
      </c>
      <c r="R369" s="259">
        <v>0</v>
      </c>
      <c r="S369" s="259">
        <v>0</v>
      </c>
      <c r="T369" s="259">
        <v>0</v>
      </c>
      <c r="U369" s="259">
        <f t="shared" si="9"/>
        <v>1000</v>
      </c>
    </row>
    <row r="370" spans="1:21">
      <c r="A370" s="253">
        <v>368</v>
      </c>
      <c r="B370" s="254">
        <v>45771</v>
      </c>
      <c r="C370" s="255" t="s">
        <v>2990</v>
      </c>
      <c r="D370" s="256" t="s">
        <v>3018</v>
      </c>
      <c r="E370" s="257">
        <v>1422033</v>
      </c>
      <c r="F370" s="255" t="s">
        <v>311</v>
      </c>
      <c r="G370" s="258">
        <v>2000</v>
      </c>
      <c r="I370" s="259">
        <v>0</v>
      </c>
      <c r="J370" s="259">
        <v>0</v>
      </c>
      <c r="K370" s="259">
        <v>0</v>
      </c>
      <c r="L370" s="259">
        <v>0</v>
      </c>
      <c r="M370" s="259">
        <v>0</v>
      </c>
      <c r="N370" s="259">
        <v>0</v>
      </c>
      <c r="O370" s="259">
        <v>0</v>
      </c>
      <c r="P370" s="259">
        <v>0</v>
      </c>
      <c r="Q370" s="259">
        <v>0</v>
      </c>
      <c r="R370" s="259">
        <v>0</v>
      </c>
      <c r="S370" s="259">
        <v>0</v>
      </c>
      <c r="T370" s="259">
        <v>0</v>
      </c>
      <c r="U370" s="259">
        <f t="shared" si="9"/>
        <v>2000</v>
      </c>
    </row>
    <row r="371" spans="1:21">
      <c r="A371" s="253">
        <v>369</v>
      </c>
      <c r="B371" s="254">
        <v>45771</v>
      </c>
      <c r="C371" s="255" t="s">
        <v>2644</v>
      </c>
      <c r="D371" s="256" t="s">
        <v>3019</v>
      </c>
      <c r="E371" s="257">
        <v>1422011</v>
      </c>
      <c r="F371" s="255" t="s">
        <v>906</v>
      </c>
      <c r="G371" s="258">
        <v>500</v>
      </c>
      <c r="H371" s="259"/>
      <c r="I371" s="259">
        <v>0</v>
      </c>
      <c r="J371" s="259">
        <v>0</v>
      </c>
      <c r="K371" s="259">
        <v>0</v>
      </c>
      <c r="L371" s="259">
        <v>0</v>
      </c>
      <c r="M371" s="259">
        <v>0</v>
      </c>
      <c r="N371" s="259">
        <v>0</v>
      </c>
      <c r="O371" s="259">
        <v>0</v>
      </c>
      <c r="P371" s="259">
        <v>0</v>
      </c>
      <c r="Q371" s="259">
        <v>0</v>
      </c>
      <c r="R371" s="259">
        <v>0</v>
      </c>
      <c r="S371" s="259">
        <v>0</v>
      </c>
      <c r="T371" s="259">
        <v>0</v>
      </c>
      <c r="U371" s="259">
        <f t="shared" si="9"/>
        <v>500</v>
      </c>
    </row>
    <row r="372" spans="1:21">
      <c r="A372" s="253">
        <v>370</v>
      </c>
      <c r="B372" s="254">
        <v>45771</v>
      </c>
      <c r="C372" s="255" t="s">
        <v>2804</v>
      </c>
      <c r="D372" s="256" t="s">
        <v>3020</v>
      </c>
      <c r="E372" s="257">
        <v>1423078</v>
      </c>
      <c r="F372" s="255" t="s">
        <v>915</v>
      </c>
      <c r="G372" s="258">
        <v>1000</v>
      </c>
      <c r="I372" s="259">
        <v>0</v>
      </c>
      <c r="J372" s="259">
        <v>0</v>
      </c>
      <c r="K372" s="259">
        <v>0</v>
      </c>
      <c r="L372" s="259">
        <v>0</v>
      </c>
      <c r="M372" s="259">
        <v>0</v>
      </c>
      <c r="N372" s="259">
        <v>0</v>
      </c>
      <c r="O372" s="259">
        <v>0</v>
      </c>
      <c r="P372" s="259">
        <v>0</v>
      </c>
      <c r="Q372" s="259">
        <v>0</v>
      </c>
      <c r="R372" s="259">
        <v>0</v>
      </c>
      <c r="S372" s="259">
        <v>0</v>
      </c>
      <c r="T372" s="259">
        <v>0</v>
      </c>
      <c r="U372" s="259">
        <f t="shared" si="9"/>
        <v>1000</v>
      </c>
    </row>
    <row r="373" spans="1:21">
      <c r="A373" s="253">
        <v>371</v>
      </c>
      <c r="B373" s="254">
        <v>45771</v>
      </c>
      <c r="C373" s="255" t="s">
        <v>2644</v>
      </c>
      <c r="D373" s="256" t="s">
        <v>3021</v>
      </c>
      <c r="E373" s="257">
        <v>1423078</v>
      </c>
      <c r="F373" s="255" t="s">
        <v>915</v>
      </c>
      <c r="G373" s="258">
        <v>300</v>
      </c>
      <c r="I373" s="259">
        <v>0</v>
      </c>
      <c r="J373" s="259">
        <v>0</v>
      </c>
      <c r="K373" s="259">
        <v>0</v>
      </c>
      <c r="L373" s="259">
        <v>0</v>
      </c>
      <c r="M373" s="259">
        <v>0</v>
      </c>
      <c r="N373" s="259">
        <v>0</v>
      </c>
      <c r="O373" s="259">
        <v>0</v>
      </c>
      <c r="P373" s="259">
        <v>0</v>
      </c>
      <c r="Q373" s="259">
        <v>0</v>
      </c>
      <c r="R373" s="259">
        <v>0</v>
      </c>
      <c r="S373" s="259">
        <v>0</v>
      </c>
      <c r="T373" s="259">
        <v>0</v>
      </c>
      <c r="U373" s="259">
        <f t="shared" si="9"/>
        <v>300</v>
      </c>
    </row>
    <row r="374" spans="1:21">
      <c r="A374" s="253">
        <v>372</v>
      </c>
      <c r="B374" s="254">
        <v>45771</v>
      </c>
      <c r="C374" s="255" t="s">
        <v>2646</v>
      </c>
      <c r="D374" s="256" t="s">
        <v>3022</v>
      </c>
      <c r="E374" s="257">
        <v>1422011</v>
      </c>
      <c r="F374" s="255" t="s">
        <v>906</v>
      </c>
      <c r="G374" s="258">
        <v>450</v>
      </c>
      <c r="H374" s="259"/>
      <c r="I374" s="259">
        <v>0</v>
      </c>
      <c r="J374" s="259">
        <v>0</v>
      </c>
      <c r="K374" s="259">
        <v>0</v>
      </c>
      <c r="L374" s="259">
        <v>0</v>
      </c>
      <c r="M374" s="259">
        <v>0</v>
      </c>
      <c r="N374" s="259">
        <v>0</v>
      </c>
      <c r="O374" s="259">
        <v>0</v>
      </c>
      <c r="P374" s="259">
        <v>0</v>
      </c>
      <c r="Q374" s="259">
        <v>0</v>
      </c>
      <c r="R374" s="259">
        <v>0</v>
      </c>
      <c r="S374" s="259">
        <v>0</v>
      </c>
      <c r="T374" s="259">
        <v>0</v>
      </c>
      <c r="U374" s="259">
        <f t="shared" si="9"/>
        <v>450</v>
      </c>
    </row>
    <row r="375" spans="1:21">
      <c r="A375" s="253">
        <v>373</v>
      </c>
      <c r="B375" s="254">
        <v>45771</v>
      </c>
      <c r="C375" s="255" t="s">
        <v>2646</v>
      </c>
      <c r="D375" s="256" t="s">
        <v>3023</v>
      </c>
      <c r="E375" s="257">
        <v>1423281</v>
      </c>
      <c r="F375" s="255" t="s">
        <v>354</v>
      </c>
      <c r="G375" s="258">
        <v>450</v>
      </c>
      <c r="I375" s="259">
        <v>0</v>
      </c>
      <c r="J375" s="259">
        <v>0</v>
      </c>
      <c r="K375" s="259">
        <v>0</v>
      </c>
      <c r="L375" s="259">
        <v>0</v>
      </c>
      <c r="M375" s="259">
        <v>0</v>
      </c>
      <c r="N375" s="259">
        <v>0</v>
      </c>
      <c r="O375" s="259">
        <v>0</v>
      </c>
      <c r="P375" s="259">
        <v>0</v>
      </c>
      <c r="Q375" s="259">
        <v>0</v>
      </c>
      <c r="R375" s="259">
        <v>0</v>
      </c>
      <c r="S375" s="259">
        <v>0</v>
      </c>
      <c r="T375" s="259">
        <v>0</v>
      </c>
      <c r="U375" s="259">
        <f t="shared" si="9"/>
        <v>450</v>
      </c>
    </row>
    <row r="376" spans="1:21">
      <c r="A376" s="253">
        <v>374</v>
      </c>
      <c r="B376" s="254">
        <v>45771</v>
      </c>
      <c r="C376" s="255" t="s">
        <v>2646</v>
      </c>
      <c r="D376" s="256" t="s">
        <v>3024</v>
      </c>
      <c r="E376" s="257">
        <v>1423281</v>
      </c>
      <c r="F376" s="255" t="s">
        <v>354</v>
      </c>
      <c r="G376" s="258">
        <v>450</v>
      </c>
      <c r="I376" s="259">
        <v>0</v>
      </c>
      <c r="J376" s="259">
        <v>0</v>
      </c>
      <c r="K376" s="259">
        <v>0</v>
      </c>
      <c r="L376" s="259">
        <v>0</v>
      </c>
      <c r="M376" s="259">
        <v>0</v>
      </c>
      <c r="N376" s="259">
        <v>0</v>
      </c>
      <c r="O376" s="259">
        <v>0</v>
      </c>
      <c r="P376" s="259">
        <v>0</v>
      </c>
      <c r="Q376" s="259">
        <v>0</v>
      </c>
      <c r="R376" s="259">
        <v>0</v>
      </c>
      <c r="S376" s="259">
        <v>0</v>
      </c>
      <c r="T376" s="259">
        <v>0</v>
      </c>
      <c r="U376" s="259">
        <f t="shared" si="9"/>
        <v>450</v>
      </c>
    </row>
    <row r="377" spans="1:21">
      <c r="A377" s="253">
        <v>375</v>
      </c>
      <c r="B377" s="254">
        <v>45771</v>
      </c>
      <c r="C377" s="255" t="s">
        <v>2804</v>
      </c>
      <c r="D377" s="256" t="s">
        <v>3025</v>
      </c>
      <c r="E377" s="257">
        <v>1423078</v>
      </c>
      <c r="F377" s="255" t="s">
        <v>915</v>
      </c>
      <c r="G377" s="258">
        <v>2000</v>
      </c>
      <c r="I377" s="259">
        <v>0</v>
      </c>
      <c r="J377" s="259">
        <v>0</v>
      </c>
      <c r="K377" s="259">
        <v>0</v>
      </c>
      <c r="L377" s="259">
        <v>0</v>
      </c>
      <c r="M377" s="259">
        <v>0</v>
      </c>
      <c r="N377" s="259">
        <v>0</v>
      </c>
      <c r="O377" s="259">
        <v>0</v>
      </c>
      <c r="P377" s="259">
        <v>0</v>
      </c>
      <c r="Q377" s="259">
        <v>0</v>
      </c>
      <c r="R377" s="259">
        <v>0</v>
      </c>
      <c r="S377" s="259">
        <v>0</v>
      </c>
      <c r="T377" s="259">
        <v>0</v>
      </c>
      <c r="U377" s="259">
        <f t="shared" si="9"/>
        <v>2000</v>
      </c>
    </row>
    <row r="378" spans="1:21">
      <c r="A378" s="253">
        <v>376</v>
      </c>
      <c r="B378" s="254">
        <v>45771</v>
      </c>
      <c r="C378" s="255" t="s">
        <v>2804</v>
      </c>
      <c r="D378" s="256" t="s">
        <v>3026</v>
      </c>
      <c r="E378" s="257">
        <v>1422011</v>
      </c>
      <c r="F378" s="255" t="s">
        <v>906</v>
      </c>
      <c r="G378" s="258">
        <v>500</v>
      </c>
      <c r="H378" s="259"/>
      <c r="I378" s="259">
        <v>0</v>
      </c>
      <c r="J378" s="259">
        <v>0</v>
      </c>
      <c r="K378" s="259">
        <v>0</v>
      </c>
      <c r="L378" s="259">
        <v>0</v>
      </c>
      <c r="M378" s="259">
        <v>0</v>
      </c>
      <c r="N378" s="259">
        <v>0</v>
      </c>
      <c r="O378" s="259">
        <v>0</v>
      </c>
      <c r="P378" s="259">
        <v>0</v>
      </c>
      <c r="Q378" s="259">
        <v>0</v>
      </c>
      <c r="R378" s="259">
        <v>0</v>
      </c>
      <c r="S378" s="259">
        <v>0</v>
      </c>
      <c r="T378" s="259">
        <v>0</v>
      </c>
      <c r="U378" s="259">
        <f t="shared" si="9"/>
        <v>500</v>
      </c>
    </row>
    <row r="379" spans="1:21">
      <c r="A379" s="253">
        <v>377</v>
      </c>
      <c r="B379" s="254">
        <v>45771</v>
      </c>
      <c r="C379" s="255" t="s">
        <v>2804</v>
      </c>
      <c r="D379" s="256" t="s">
        <v>3027</v>
      </c>
      <c r="E379" s="257">
        <v>1423078</v>
      </c>
      <c r="F379" s="255" t="s">
        <v>915</v>
      </c>
      <c r="G379" s="258">
        <v>1500</v>
      </c>
      <c r="I379" s="259">
        <v>0</v>
      </c>
      <c r="J379" s="259">
        <v>0</v>
      </c>
      <c r="K379" s="259">
        <v>0</v>
      </c>
      <c r="L379" s="259">
        <v>0</v>
      </c>
      <c r="M379" s="259">
        <v>0</v>
      </c>
      <c r="N379" s="259">
        <v>0</v>
      </c>
      <c r="O379" s="259">
        <v>0</v>
      </c>
      <c r="P379" s="259">
        <v>0</v>
      </c>
      <c r="Q379" s="259">
        <v>0</v>
      </c>
      <c r="R379" s="259">
        <v>0</v>
      </c>
      <c r="S379" s="259">
        <v>0</v>
      </c>
      <c r="T379" s="259">
        <v>0</v>
      </c>
      <c r="U379" s="259">
        <f t="shared" si="9"/>
        <v>1500</v>
      </c>
    </row>
    <row r="380" spans="1:21">
      <c r="A380" s="253">
        <v>378</v>
      </c>
      <c r="B380" s="254">
        <v>45771</v>
      </c>
      <c r="C380" s="255" t="s">
        <v>2804</v>
      </c>
      <c r="D380" s="256" t="s">
        <v>3028</v>
      </c>
      <c r="E380" s="257">
        <v>1423281</v>
      </c>
      <c r="F380" s="255" t="s">
        <v>354</v>
      </c>
      <c r="G380" s="258">
        <v>2070</v>
      </c>
      <c r="I380" s="259">
        <v>0</v>
      </c>
      <c r="J380" s="259">
        <v>0</v>
      </c>
      <c r="K380" s="259">
        <v>0</v>
      </c>
      <c r="L380" s="259">
        <v>0</v>
      </c>
      <c r="M380" s="259">
        <v>0</v>
      </c>
      <c r="N380" s="259">
        <v>0</v>
      </c>
      <c r="O380" s="259">
        <v>0</v>
      </c>
      <c r="P380" s="259">
        <v>0</v>
      </c>
      <c r="Q380" s="259">
        <v>0</v>
      </c>
      <c r="R380" s="259">
        <v>0</v>
      </c>
      <c r="S380" s="259">
        <v>0</v>
      </c>
      <c r="T380" s="259">
        <v>0</v>
      </c>
      <c r="U380" s="259">
        <f t="shared" si="9"/>
        <v>2070</v>
      </c>
    </row>
    <row r="381" spans="1:21">
      <c r="A381" s="253">
        <v>379</v>
      </c>
      <c r="B381" s="254">
        <v>45771</v>
      </c>
      <c r="C381" s="255" t="s">
        <v>2990</v>
      </c>
      <c r="D381" s="256" t="s">
        <v>3029</v>
      </c>
      <c r="E381" s="257">
        <v>1422011</v>
      </c>
      <c r="F381" s="255" t="s">
        <v>906</v>
      </c>
      <c r="G381" s="258">
        <v>2680</v>
      </c>
      <c r="H381" s="259"/>
      <c r="I381" s="259">
        <v>0</v>
      </c>
      <c r="J381" s="259">
        <v>0</v>
      </c>
      <c r="K381" s="259">
        <v>0</v>
      </c>
      <c r="L381" s="259">
        <v>0</v>
      </c>
      <c r="M381" s="259">
        <v>0</v>
      </c>
      <c r="N381" s="259">
        <v>0</v>
      </c>
      <c r="O381" s="259">
        <v>0</v>
      </c>
      <c r="P381" s="259">
        <v>0</v>
      </c>
      <c r="Q381" s="259">
        <v>0</v>
      </c>
      <c r="R381" s="259">
        <v>0</v>
      </c>
      <c r="S381" s="259">
        <v>0</v>
      </c>
      <c r="T381" s="259">
        <v>0</v>
      </c>
      <c r="U381" s="259">
        <f t="shared" si="9"/>
        <v>2680</v>
      </c>
    </row>
    <row r="382" spans="1:21">
      <c r="A382" s="253">
        <v>380</v>
      </c>
      <c r="B382" s="254">
        <v>45771</v>
      </c>
      <c r="C382" s="255" t="s">
        <v>2644</v>
      </c>
      <c r="D382" s="256" t="s">
        <v>3030</v>
      </c>
      <c r="E382" s="257">
        <v>1423078</v>
      </c>
      <c r="F382" s="255" t="s">
        <v>915</v>
      </c>
      <c r="G382" s="258">
        <v>4500</v>
      </c>
      <c r="I382" s="259">
        <v>0</v>
      </c>
      <c r="J382" s="259">
        <v>0</v>
      </c>
      <c r="K382" s="259">
        <v>0</v>
      </c>
      <c r="L382" s="259">
        <v>0</v>
      </c>
      <c r="M382" s="259">
        <v>0</v>
      </c>
      <c r="N382" s="259">
        <v>0</v>
      </c>
      <c r="O382" s="259">
        <v>0</v>
      </c>
      <c r="P382" s="259">
        <v>0</v>
      </c>
      <c r="Q382" s="259">
        <v>0</v>
      </c>
      <c r="R382" s="259">
        <v>0</v>
      </c>
      <c r="S382" s="259">
        <v>0</v>
      </c>
      <c r="T382" s="259">
        <v>0</v>
      </c>
      <c r="U382" s="259">
        <f t="shared" si="9"/>
        <v>4500</v>
      </c>
    </row>
    <row r="383" spans="1:21">
      <c r="A383" s="253">
        <v>381</v>
      </c>
      <c r="B383" s="254">
        <v>45772</v>
      </c>
      <c r="C383" s="255" t="s">
        <v>3031</v>
      </c>
      <c r="D383" s="256" t="s">
        <v>3032</v>
      </c>
      <c r="E383" s="257">
        <v>1422023</v>
      </c>
      <c r="F383" s="255" t="s">
        <v>299</v>
      </c>
      <c r="G383" s="258">
        <v>3000</v>
      </c>
      <c r="H383" s="259"/>
      <c r="I383" s="259">
        <v>0</v>
      </c>
      <c r="J383" s="259">
        <v>0</v>
      </c>
      <c r="K383" s="259">
        <v>0</v>
      </c>
      <c r="L383" s="259">
        <v>0</v>
      </c>
      <c r="M383" s="259">
        <v>0</v>
      </c>
      <c r="N383" s="259">
        <v>0</v>
      </c>
      <c r="O383" s="259">
        <v>0</v>
      </c>
      <c r="P383" s="259">
        <v>0</v>
      </c>
      <c r="Q383" s="259">
        <v>0</v>
      </c>
      <c r="R383" s="259">
        <v>0</v>
      </c>
      <c r="S383" s="259">
        <v>0</v>
      </c>
      <c r="T383" s="259">
        <v>0</v>
      </c>
      <c r="U383" s="259">
        <f t="shared" si="9"/>
        <v>3000</v>
      </c>
    </row>
    <row r="384" spans="1:21">
      <c r="A384" s="253">
        <v>382</v>
      </c>
      <c r="B384" s="254">
        <v>45772</v>
      </c>
      <c r="C384" s="255" t="s">
        <v>3031</v>
      </c>
      <c r="D384" s="256" t="s">
        <v>3033</v>
      </c>
      <c r="E384" s="257">
        <v>1422023</v>
      </c>
      <c r="F384" s="255" t="s">
        <v>299</v>
      </c>
      <c r="G384" s="258">
        <v>2000</v>
      </c>
      <c r="H384" s="259"/>
      <c r="I384" s="259">
        <v>0</v>
      </c>
      <c r="J384" s="259">
        <v>0</v>
      </c>
      <c r="K384" s="259">
        <v>0</v>
      </c>
      <c r="L384" s="259">
        <v>0</v>
      </c>
      <c r="M384" s="259">
        <v>0</v>
      </c>
      <c r="N384" s="259">
        <v>0</v>
      </c>
      <c r="O384" s="259">
        <v>0</v>
      </c>
      <c r="P384" s="259">
        <v>0</v>
      </c>
      <c r="Q384" s="259">
        <v>0</v>
      </c>
      <c r="R384" s="259">
        <v>0</v>
      </c>
      <c r="S384" s="259">
        <v>0</v>
      </c>
      <c r="T384" s="259">
        <v>0</v>
      </c>
      <c r="U384" s="259">
        <f t="shared" si="9"/>
        <v>2000</v>
      </c>
    </row>
    <row r="385" spans="1:21">
      <c r="A385" s="253">
        <v>383</v>
      </c>
      <c r="B385" s="254">
        <v>45772</v>
      </c>
      <c r="C385" s="255" t="s">
        <v>3031</v>
      </c>
      <c r="D385" s="256" t="s">
        <v>3033</v>
      </c>
      <c r="E385" s="257">
        <v>1422033</v>
      </c>
      <c r="F385" s="255" t="s">
        <v>311</v>
      </c>
      <c r="G385" s="258">
        <v>2980</v>
      </c>
      <c r="I385" s="259">
        <v>0</v>
      </c>
      <c r="J385" s="259">
        <v>0</v>
      </c>
      <c r="K385" s="259">
        <v>0</v>
      </c>
      <c r="L385" s="259">
        <v>0</v>
      </c>
      <c r="M385" s="259">
        <v>0</v>
      </c>
      <c r="N385" s="259">
        <v>0</v>
      </c>
      <c r="O385" s="259">
        <v>0</v>
      </c>
      <c r="P385" s="259">
        <v>0</v>
      </c>
      <c r="Q385" s="259">
        <v>0</v>
      </c>
      <c r="R385" s="259">
        <v>0</v>
      </c>
      <c r="S385" s="259">
        <v>0</v>
      </c>
      <c r="T385" s="259">
        <v>0</v>
      </c>
      <c r="U385" s="259">
        <f t="shared" si="9"/>
        <v>2980</v>
      </c>
    </row>
    <row r="386" spans="1:21">
      <c r="A386" s="253">
        <v>384</v>
      </c>
      <c r="B386" s="254">
        <v>45772</v>
      </c>
      <c r="C386" s="255" t="s">
        <v>2663</v>
      </c>
      <c r="D386" s="256" t="s">
        <v>3034</v>
      </c>
      <c r="E386" s="257">
        <v>1423001</v>
      </c>
      <c r="F386" s="255" t="s">
        <v>217</v>
      </c>
      <c r="G386" s="258">
        <v>6335.7</v>
      </c>
      <c r="I386" s="259">
        <v>0</v>
      </c>
      <c r="J386" s="259">
        <v>0</v>
      </c>
      <c r="K386" s="259">
        <v>0</v>
      </c>
      <c r="L386" s="259">
        <v>0</v>
      </c>
      <c r="M386" s="259">
        <v>0</v>
      </c>
      <c r="N386" s="259">
        <v>0</v>
      </c>
      <c r="O386" s="259">
        <v>0</v>
      </c>
      <c r="P386" s="259">
        <v>0</v>
      </c>
      <c r="Q386" s="259">
        <v>0</v>
      </c>
      <c r="R386" s="259">
        <v>0</v>
      </c>
      <c r="S386" s="259">
        <v>0</v>
      </c>
      <c r="T386" s="259">
        <v>0</v>
      </c>
      <c r="U386" s="259">
        <f t="shared" si="9"/>
        <v>6335.7</v>
      </c>
    </row>
    <row r="387" spans="1:21">
      <c r="A387" s="253">
        <v>385</v>
      </c>
      <c r="B387" s="254">
        <v>45772</v>
      </c>
      <c r="C387" s="255" t="s">
        <v>2663</v>
      </c>
      <c r="D387" s="256" t="s">
        <v>3035</v>
      </c>
      <c r="E387" s="257">
        <v>1423001</v>
      </c>
      <c r="F387" s="255" t="s">
        <v>217</v>
      </c>
      <c r="G387" s="258">
        <v>6270</v>
      </c>
      <c r="I387" s="259">
        <v>0</v>
      </c>
      <c r="J387" s="259">
        <v>0</v>
      </c>
      <c r="K387" s="259">
        <v>0</v>
      </c>
      <c r="L387" s="259">
        <v>0</v>
      </c>
      <c r="M387" s="259">
        <v>0</v>
      </c>
      <c r="N387" s="259">
        <v>0</v>
      </c>
      <c r="O387" s="259">
        <v>0</v>
      </c>
      <c r="P387" s="259">
        <v>0</v>
      </c>
      <c r="Q387" s="259">
        <v>0</v>
      </c>
      <c r="R387" s="259">
        <v>0</v>
      </c>
      <c r="S387" s="259">
        <v>0</v>
      </c>
      <c r="T387" s="259">
        <v>0</v>
      </c>
      <c r="U387" s="259">
        <f t="shared" ref="U387:U406" si="10">G387</f>
        <v>6270</v>
      </c>
    </row>
    <row r="388" spans="1:21">
      <c r="A388" s="253">
        <v>386</v>
      </c>
      <c r="B388" s="254">
        <v>45772</v>
      </c>
      <c r="C388" s="255" t="s">
        <v>2663</v>
      </c>
      <c r="D388" s="256" t="s">
        <v>3036</v>
      </c>
      <c r="E388" s="257">
        <v>1430007</v>
      </c>
      <c r="F388" s="255" t="s">
        <v>924</v>
      </c>
      <c r="G388" s="258">
        <v>3355</v>
      </c>
      <c r="I388" s="259">
        <v>0</v>
      </c>
      <c r="J388" s="259">
        <v>0</v>
      </c>
      <c r="K388" s="259">
        <v>0</v>
      </c>
      <c r="L388" s="259">
        <v>0</v>
      </c>
      <c r="M388" s="259">
        <v>0</v>
      </c>
      <c r="N388" s="259">
        <v>0</v>
      </c>
      <c r="O388" s="259">
        <v>0</v>
      </c>
      <c r="P388" s="259">
        <v>0</v>
      </c>
      <c r="Q388" s="259">
        <v>0</v>
      </c>
      <c r="R388" s="259">
        <v>0</v>
      </c>
      <c r="S388" s="259">
        <v>0</v>
      </c>
      <c r="T388" s="259">
        <v>0</v>
      </c>
      <c r="U388" s="259">
        <f t="shared" si="10"/>
        <v>3355</v>
      </c>
    </row>
    <row r="389" spans="1:21">
      <c r="A389" s="253">
        <v>387</v>
      </c>
      <c r="B389" s="254">
        <v>45772</v>
      </c>
      <c r="C389" s="255" t="s">
        <v>3037</v>
      </c>
      <c r="D389" s="256" t="s">
        <v>3038</v>
      </c>
      <c r="E389" s="257">
        <v>1422040</v>
      </c>
      <c r="F389" s="255" t="s">
        <v>317</v>
      </c>
      <c r="G389" s="258">
        <v>700</v>
      </c>
      <c r="I389" s="259">
        <v>0</v>
      </c>
      <c r="J389" s="259">
        <v>0</v>
      </c>
      <c r="K389" s="259">
        <v>0</v>
      </c>
      <c r="L389" s="259">
        <v>0</v>
      </c>
      <c r="M389" s="259">
        <v>0</v>
      </c>
      <c r="N389" s="259">
        <v>0</v>
      </c>
      <c r="O389" s="259">
        <v>0</v>
      </c>
      <c r="P389" s="259">
        <v>0</v>
      </c>
      <c r="Q389" s="259">
        <v>0</v>
      </c>
      <c r="R389" s="259">
        <v>0</v>
      </c>
      <c r="S389" s="259">
        <v>0</v>
      </c>
      <c r="T389" s="259">
        <v>0</v>
      </c>
      <c r="U389" s="259">
        <f t="shared" si="10"/>
        <v>700</v>
      </c>
    </row>
    <row r="390" spans="1:21">
      <c r="A390" s="253">
        <v>388</v>
      </c>
      <c r="B390" s="254">
        <v>45775</v>
      </c>
      <c r="C390" s="255" t="s">
        <v>2663</v>
      </c>
      <c r="D390" s="256" t="s">
        <v>3039</v>
      </c>
      <c r="E390" s="257">
        <v>1423001</v>
      </c>
      <c r="F390" s="255" t="s">
        <v>217</v>
      </c>
      <c r="G390" s="258">
        <v>5724</v>
      </c>
      <c r="I390" s="259">
        <v>0</v>
      </c>
      <c r="J390" s="259">
        <v>0</v>
      </c>
      <c r="K390" s="259">
        <v>0</v>
      </c>
      <c r="L390" s="259">
        <v>0</v>
      </c>
      <c r="M390" s="259">
        <v>0</v>
      </c>
      <c r="N390" s="259">
        <v>0</v>
      </c>
      <c r="O390" s="259">
        <v>0</v>
      </c>
      <c r="P390" s="259">
        <v>0</v>
      </c>
      <c r="Q390" s="259">
        <v>0</v>
      </c>
      <c r="R390" s="259">
        <v>0</v>
      </c>
      <c r="S390" s="259">
        <v>0</v>
      </c>
      <c r="T390" s="259">
        <v>0</v>
      </c>
      <c r="U390" s="259">
        <f t="shared" si="10"/>
        <v>5724</v>
      </c>
    </row>
    <row r="391" spans="1:21">
      <c r="A391" s="253">
        <v>389</v>
      </c>
      <c r="B391" s="254">
        <v>45775</v>
      </c>
      <c r="C391" s="255" t="s">
        <v>2663</v>
      </c>
      <c r="D391" s="256" t="s">
        <v>3040</v>
      </c>
      <c r="E391" s="257">
        <v>1423001</v>
      </c>
      <c r="F391" s="255" t="s">
        <v>217</v>
      </c>
      <c r="G391" s="258">
        <v>5000</v>
      </c>
      <c r="I391" s="259">
        <v>0</v>
      </c>
      <c r="J391" s="259">
        <v>0</v>
      </c>
      <c r="K391" s="259">
        <v>0</v>
      </c>
      <c r="L391" s="259">
        <v>0</v>
      </c>
      <c r="M391" s="259">
        <v>0</v>
      </c>
      <c r="N391" s="259">
        <v>0</v>
      </c>
      <c r="O391" s="259">
        <v>0</v>
      </c>
      <c r="P391" s="259">
        <v>0</v>
      </c>
      <c r="Q391" s="259">
        <v>0</v>
      </c>
      <c r="R391" s="259">
        <v>0</v>
      </c>
      <c r="S391" s="259">
        <v>0</v>
      </c>
      <c r="T391" s="259">
        <v>0</v>
      </c>
      <c r="U391" s="259">
        <f t="shared" si="10"/>
        <v>5000</v>
      </c>
    </row>
    <row r="392" spans="1:21">
      <c r="A392" s="253">
        <v>390</v>
      </c>
      <c r="B392" s="254">
        <v>45775</v>
      </c>
      <c r="C392" s="255" t="s">
        <v>2663</v>
      </c>
      <c r="D392" s="256" t="s">
        <v>3040</v>
      </c>
      <c r="E392" s="257">
        <v>1430007</v>
      </c>
      <c r="F392" s="255" t="s">
        <v>924</v>
      </c>
      <c r="G392" s="258">
        <v>5078</v>
      </c>
      <c r="I392" s="259">
        <v>0</v>
      </c>
      <c r="J392" s="259">
        <v>0</v>
      </c>
      <c r="K392" s="259">
        <v>0</v>
      </c>
      <c r="L392" s="259">
        <v>0</v>
      </c>
      <c r="M392" s="259">
        <v>0</v>
      </c>
      <c r="N392" s="259">
        <v>0</v>
      </c>
      <c r="O392" s="259">
        <v>0</v>
      </c>
      <c r="P392" s="259">
        <v>0</v>
      </c>
      <c r="Q392" s="259">
        <v>0</v>
      </c>
      <c r="R392" s="259">
        <v>0</v>
      </c>
      <c r="S392" s="259">
        <v>0</v>
      </c>
      <c r="T392" s="259">
        <v>0</v>
      </c>
      <c r="U392" s="259">
        <f t="shared" si="10"/>
        <v>5078</v>
      </c>
    </row>
    <row r="393" spans="1:21">
      <c r="A393" s="253">
        <v>391</v>
      </c>
      <c r="B393" s="254">
        <v>45776</v>
      </c>
      <c r="C393" s="255" t="s">
        <v>2726</v>
      </c>
      <c r="D393" s="256" t="s">
        <v>3041</v>
      </c>
      <c r="E393" s="257">
        <v>1422044</v>
      </c>
      <c r="F393" s="255" t="s">
        <v>323</v>
      </c>
      <c r="G393" s="258">
        <v>1800</v>
      </c>
      <c r="I393" s="259">
        <v>0</v>
      </c>
      <c r="J393" s="259">
        <v>0</v>
      </c>
      <c r="K393" s="259">
        <v>0</v>
      </c>
      <c r="L393" s="259">
        <v>0</v>
      </c>
      <c r="M393" s="259">
        <v>0</v>
      </c>
      <c r="N393" s="259">
        <v>0</v>
      </c>
      <c r="O393" s="259">
        <v>0</v>
      </c>
      <c r="P393" s="259">
        <v>0</v>
      </c>
      <c r="Q393" s="259">
        <v>0</v>
      </c>
      <c r="R393" s="259">
        <v>0</v>
      </c>
      <c r="S393" s="259">
        <v>0</v>
      </c>
      <c r="T393" s="259">
        <v>0</v>
      </c>
      <c r="U393" s="259">
        <f t="shared" si="10"/>
        <v>1800</v>
      </c>
    </row>
    <row r="394" spans="1:21">
      <c r="A394" s="253">
        <v>392</v>
      </c>
      <c r="B394" s="254">
        <v>45776</v>
      </c>
      <c r="C394" s="255" t="s">
        <v>2726</v>
      </c>
      <c r="D394" s="256" t="s">
        <v>3042</v>
      </c>
      <c r="E394" s="257">
        <v>1422036</v>
      </c>
      <c r="F394" s="255" t="s">
        <v>313</v>
      </c>
      <c r="G394" s="258">
        <v>400</v>
      </c>
      <c r="I394" s="259">
        <v>0</v>
      </c>
      <c r="J394" s="259">
        <v>0</v>
      </c>
      <c r="K394" s="259">
        <v>0</v>
      </c>
      <c r="L394" s="259">
        <v>0</v>
      </c>
      <c r="M394" s="259">
        <v>0</v>
      </c>
      <c r="N394" s="259">
        <v>0</v>
      </c>
      <c r="O394" s="259">
        <v>0</v>
      </c>
      <c r="P394" s="259">
        <v>0</v>
      </c>
      <c r="Q394" s="259">
        <v>0</v>
      </c>
      <c r="R394" s="259">
        <v>0</v>
      </c>
      <c r="S394" s="259">
        <v>0</v>
      </c>
      <c r="T394" s="259">
        <v>0</v>
      </c>
      <c r="U394" s="259">
        <f t="shared" si="10"/>
        <v>400</v>
      </c>
    </row>
    <row r="395" spans="1:21">
      <c r="A395" s="253">
        <v>393</v>
      </c>
      <c r="B395" s="254">
        <v>45776</v>
      </c>
      <c r="C395" s="255" t="s">
        <v>2726</v>
      </c>
      <c r="D395" s="256" t="s">
        <v>3043</v>
      </c>
      <c r="E395" s="257">
        <v>1422044</v>
      </c>
      <c r="F395" s="255" t="s">
        <v>323</v>
      </c>
      <c r="G395" s="258">
        <v>5000</v>
      </c>
      <c r="I395" s="259">
        <v>0</v>
      </c>
      <c r="J395" s="259">
        <v>0</v>
      </c>
      <c r="K395" s="259">
        <v>0</v>
      </c>
      <c r="L395" s="259">
        <v>0</v>
      </c>
      <c r="M395" s="259">
        <v>0</v>
      </c>
      <c r="N395" s="259">
        <v>0</v>
      </c>
      <c r="O395" s="259">
        <v>0</v>
      </c>
      <c r="P395" s="259">
        <v>0</v>
      </c>
      <c r="Q395" s="259">
        <v>0</v>
      </c>
      <c r="R395" s="259">
        <v>0</v>
      </c>
      <c r="S395" s="259">
        <v>0</v>
      </c>
      <c r="T395" s="259">
        <v>0</v>
      </c>
      <c r="U395" s="259">
        <f t="shared" si="10"/>
        <v>5000</v>
      </c>
    </row>
    <row r="396" spans="1:21">
      <c r="A396" s="253">
        <v>394</v>
      </c>
      <c r="B396" s="254">
        <v>45776</v>
      </c>
      <c r="C396" s="255" t="s">
        <v>2726</v>
      </c>
      <c r="D396" s="256" t="s">
        <v>3044</v>
      </c>
      <c r="E396" s="257">
        <v>1422044</v>
      </c>
      <c r="F396" s="255" t="s">
        <v>323</v>
      </c>
      <c r="G396" s="258">
        <v>5000</v>
      </c>
      <c r="I396" s="259">
        <v>0</v>
      </c>
      <c r="J396" s="259">
        <v>0</v>
      </c>
      <c r="K396" s="259">
        <v>0</v>
      </c>
      <c r="L396" s="259">
        <v>0</v>
      </c>
      <c r="M396" s="259">
        <v>0</v>
      </c>
      <c r="N396" s="259">
        <v>0</v>
      </c>
      <c r="O396" s="259">
        <v>0</v>
      </c>
      <c r="P396" s="259">
        <v>0</v>
      </c>
      <c r="Q396" s="259">
        <v>0</v>
      </c>
      <c r="R396" s="259">
        <v>0</v>
      </c>
      <c r="S396" s="259">
        <v>0</v>
      </c>
      <c r="T396" s="259">
        <v>0</v>
      </c>
      <c r="U396" s="259">
        <f t="shared" si="10"/>
        <v>5000</v>
      </c>
    </row>
    <row r="397" spans="1:21">
      <c r="A397" s="253">
        <v>395</v>
      </c>
      <c r="B397" s="254">
        <v>45776</v>
      </c>
      <c r="C397" s="255" t="s">
        <v>2726</v>
      </c>
      <c r="D397" s="256" t="s">
        <v>3045</v>
      </c>
      <c r="E397" s="257">
        <v>1422044</v>
      </c>
      <c r="F397" s="255" t="s">
        <v>323</v>
      </c>
      <c r="G397" s="258">
        <v>1200</v>
      </c>
      <c r="I397" s="259">
        <v>0</v>
      </c>
      <c r="J397" s="259">
        <v>0</v>
      </c>
      <c r="K397" s="259">
        <v>0</v>
      </c>
      <c r="L397" s="259">
        <v>0</v>
      </c>
      <c r="M397" s="259">
        <v>0</v>
      </c>
      <c r="N397" s="259">
        <v>0</v>
      </c>
      <c r="O397" s="259">
        <v>0</v>
      </c>
      <c r="P397" s="259">
        <v>0</v>
      </c>
      <c r="Q397" s="259">
        <v>0</v>
      </c>
      <c r="R397" s="259">
        <v>0</v>
      </c>
      <c r="S397" s="259">
        <v>0</v>
      </c>
      <c r="T397" s="259">
        <v>0</v>
      </c>
      <c r="U397" s="259">
        <f t="shared" si="10"/>
        <v>1200</v>
      </c>
    </row>
    <row r="398" spans="1:21">
      <c r="A398" s="253">
        <v>396</v>
      </c>
      <c r="B398" s="254">
        <v>45776</v>
      </c>
      <c r="C398" s="255" t="s">
        <v>2726</v>
      </c>
      <c r="D398" s="256" t="s">
        <v>3046</v>
      </c>
      <c r="E398" s="257">
        <v>1422044</v>
      </c>
      <c r="F398" s="255" t="s">
        <v>323</v>
      </c>
      <c r="G398" s="258">
        <v>5000</v>
      </c>
      <c r="I398" s="259">
        <v>0</v>
      </c>
      <c r="J398" s="259">
        <v>0</v>
      </c>
      <c r="K398" s="259">
        <v>0</v>
      </c>
      <c r="L398" s="259">
        <v>0</v>
      </c>
      <c r="M398" s="259">
        <v>0</v>
      </c>
      <c r="N398" s="259">
        <v>0</v>
      </c>
      <c r="O398" s="259">
        <v>0</v>
      </c>
      <c r="P398" s="259">
        <v>0</v>
      </c>
      <c r="Q398" s="259">
        <v>0</v>
      </c>
      <c r="R398" s="259">
        <v>0</v>
      </c>
      <c r="S398" s="259">
        <v>0</v>
      </c>
      <c r="T398" s="259">
        <v>0</v>
      </c>
      <c r="U398" s="259">
        <f t="shared" si="10"/>
        <v>5000</v>
      </c>
    </row>
    <row r="399" spans="1:21">
      <c r="A399" s="253">
        <v>397</v>
      </c>
      <c r="B399" s="254">
        <v>45776</v>
      </c>
      <c r="C399" s="255" t="s">
        <v>2726</v>
      </c>
      <c r="D399" s="256" t="s">
        <v>3047</v>
      </c>
      <c r="E399" s="257">
        <v>1422040</v>
      </c>
      <c r="F399" s="255" t="s">
        <v>317</v>
      </c>
      <c r="G399" s="258">
        <v>800</v>
      </c>
      <c r="I399" s="259">
        <v>0</v>
      </c>
      <c r="J399" s="259">
        <v>0</v>
      </c>
      <c r="K399" s="259">
        <v>0</v>
      </c>
      <c r="L399" s="259">
        <v>0</v>
      </c>
      <c r="M399" s="259">
        <v>0</v>
      </c>
      <c r="N399" s="259">
        <v>0</v>
      </c>
      <c r="O399" s="259">
        <v>0</v>
      </c>
      <c r="P399" s="259">
        <v>0</v>
      </c>
      <c r="Q399" s="259">
        <v>0</v>
      </c>
      <c r="R399" s="259">
        <v>0</v>
      </c>
      <c r="S399" s="259">
        <v>0</v>
      </c>
      <c r="T399" s="259">
        <v>0</v>
      </c>
      <c r="U399" s="259">
        <f t="shared" si="10"/>
        <v>800</v>
      </c>
    </row>
    <row r="400" spans="1:21">
      <c r="A400" s="253">
        <v>398</v>
      </c>
      <c r="B400" s="254">
        <v>45777</v>
      </c>
      <c r="C400" s="255" t="s">
        <v>2666</v>
      </c>
      <c r="D400" s="256" t="s">
        <v>3048</v>
      </c>
      <c r="E400" s="257">
        <v>1423506</v>
      </c>
      <c r="F400" s="255" t="s">
        <v>918</v>
      </c>
      <c r="G400" s="258">
        <v>790</v>
      </c>
      <c r="I400" s="259">
        <v>0</v>
      </c>
      <c r="J400" s="259">
        <v>0</v>
      </c>
      <c r="K400" s="259">
        <v>0</v>
      </c>
      <c r="L400" s="259">
        <v>0</v>
      </c>
      <c r="M400" s="259">
        <v>0</v>
      </c>
      <c r="N400" s="259">
        <v>0</v>
      </c>
      <c r="O400" s="259">
        <v>0</v>
      </c>
      <c r="P400" s="259">
        <v>0</v>
      </c>
      <c r="Q400" s="259">
        <v>0</v>
      </c>
      <c r="R400" s="259">
        <v>0</v>
      </c>
      <c r="S400" s="259">
        <v>0</v>
      </c>
      <c r="T400" s="259">
        <v>0</v>
      </c>
      <c r="U400" s="259">
        <f t="shared" si="10"/>
        <v>790</v>
      </c>
    </row>
    <row r="401" spans="1:21">
      <c r="A401" s="253">
        <v>399</v>
      </c>
      <c r="B401" s="254">
        <v>45777</v>
      </c>
      <c r="C401" s="255" t="s">
        <v>2663</v>
      </c>
      <c r="D401" s="256" t="s">
        <v>3049</v>
      </c>
      <c r="E401" s="257">
        <v>1423001</v>
      </c>
      <c r="F401" s="255" t="s">
        <v>217</v>
      </c>
      <c r="G401" s="258">
        <v>6856</v>
      </c>
      <c r="I401" s="259">
        <v>0</v>
      </c>
      <c r="J401" s="259">
        <v>0</v>
      </c>
      <c r="K401" s="259">
        <v>0</v>
      </c>
      <c r="L401" s="259">
        <v>0</v>
      </c>
      <c r="M401" s="259">
        <v>0</v>
      </c>
      <c r="N401" s="259">
        <v>0</v>
      </c>
      <c r="O401" s="259">
        <v>0</v>
      </c>
      <c r="P401" s="259">
        <v>0</v>
      </c>
      <c r="Q401" s="259">
        <v>0</v>
      </c>
      <c r="R401" s="259">
        <v>0</v>
      </c>
      <c r="S401" s="259">
        <v>0</v>
      </c>
      <c r="T401" s="259">
        <v>0</v>
      </c>
      <c r="U401" s="259">
        <f t="shared" si="10"/>
        <v>6856</v>
      </c>
    </row>
    <row r="402" spans="1:21">
      <c r="A402" s="253">
        <v>400</v>
      </c>
      <c r="B402" s="254">
        <v>45777</v>
      </c>
      <c r="C402" s="255" t="s">
        <v>2663</v>
      </c>
      <c r="D402" s="256" t="s">
        <v>3050</v>
      </c>
      <c r="E402" s="257">
        <v>1430007</v>
      </c>
      <c r="F402" s="255" t="s">
        <v>924</v>
      </c>
      <c r="G402" s="258">
        <v>4149</v>
      </c>
      <c r="I402" s="259">
        <v>0</v>
      </c>
      <c r="J402" s="259">
        <v>0</v>
      </c>
      <c r="K402" s="259">
        <v>0</v>
      </c>
      <c r="L402" s="259">
        <v>0</v>
      </c>
      <c r="M402" s="259">
        <v>0</v>
      </c>
      <c r="N402" s="259">
        <v>0</v>
      </c>
      <c r="O402" s="259">
        <v>0</v>
      </c>
      <c r="P402" s="259">
        <v>0</v>
      </c>
      <c r="Q402" s="259">
        <v>0</v>
      </c>
      <c r="R402" s="259">
        <v>0</v>
      </c>
      <c r="S402" s="259">
        <v>0</v>
      </c>
      <c r="T402" s="259">
        <v>0</v>
      </c>
      <c r="U402" s="259">
        <f t="shared" si="10"/>
        <v>4149</v>
      </c>
    </row>
    <row r="403" spans="1:21">
      <c r="A403" s="253">
        <v>401</v>
      </c>
      <c r="B403" s="254">
        <v>45777</v>
      </c>
      <c r="C403" s="255" t="s">
        <v>3051</v>
      </c>
      <c r="D403" s="256" t="s">
        <v>3052</v>
      </c>
      <c r="E403" s="257">
        <v>1422011</v>
      </c>
      <c r="F403" s="255" t="s">
        <v>906</v>
      </c>
      <c r="G403" s="258">
        <v>900</v>
      </c>
      <c r="H403" s="259"/>
      <c r="I403" s="259">
        <v>0</v>
      </c>
      <c r="J403" s="259">
        <v>0</v>
      </c>
      <c r="K403" s="259">
        <v>0</v>
      </c>
      <c r="L403" s="259">
        <v>0</v>
      </c>
      <c r="M403" s="259">
        <v>0</v>
      </c>
      <c r="N403" s="259">
        <v>0</v>
      </c>
      <c r="O403" s="259">
        <v>0</v>
      </c>
      <c r="P403" s="259">
        <v>0</v>
      </c>
      <c r="Q403" s="259">
        <v>0</v>
      </c>
      <c r="R403" s="259">
        <v>0</v>
      </c>
      <c r="S403" s="259">
        <v>0</v>
      </c>
      <c r="T403" s="259">
        <v>0</v>
      </c>
      <c r="U403" s="259">
        <f t="shared" si="10"/>
        <v>900</v>
      </c>
    </row>
    <row r="404" spans="1:21">
      <c r="A404" s="253">
        <v>402</v>
      </c>
      <c r="B404" s="254">
        <v>45777</v>
      </c>
      <c r="C404" s="255" t="s">
        <v>3051</v>
      </c>
      <c r="D404" s="256" t="s">
        <v>3053</v>
      </c>
      <c r="E404" s="257">
        <v>1422011</v>
      </c>
      <c r="F404" s="255" t="s">
        <v>906</v>
      </c>
      <c r="G404" s="258">
        <v>700</v>
      </c>
      <c r="H404" s="259"/>
      <c r="I404" s="259">
        <v>0</v>
      </c>
      <c r="J404" s="259">
        <v>0</v>
      </c>
      <c r="K404" s="259">
        <v>0</v>
      </c>
      <c r="L404" s="259">
        <v>0</v>
      </c>
      <c r="M404" s="259">
        <v>0</v>
      </c>
      <c r="N404" s="259">
        <v>0</v>
      </c>
      <c r="O404" s="259">
        <v>0</v>
      </c>
      <c r="P404" s="259">
        <v>0</v>
      </c>
      <c r="Q404" s="259">
        <v>0</v>
      </c>
      <c r="R404" s="259">
        <v>0</v>
      </c>
      <c r="S404" s="259">
        <v>0</v>
      </c>
      <c r="T404" s="259">
        <v>0</v>
      </c>
      <c r="U404" s="259">
        <f t="shared" si="10"/>
        <v>700</v>
      </c>
    </row>
    <row r="405" spans="1:21">
      <c r="A405" s="253">
        <v>403</v>
      </c>
      <c r="B405" s="254">
        <v>45777</v>
      </c>
      <c r="C405" s="255" t="s">
        <v>3051</v>
      </c>
      <c r="D405" s="256" t="s">
        <v>3054</v>
      </c>
      <c r="E405" s="257">
        <v>1423078</v>
      </c>
      <c r="F405" s="255" t="s">
        <v>915</v>
      </c>
      <c r="G405" s="258">
        <v>1400</v>
      </c>
      <c r="I405" s="259">
        <v>0</v>
      </c>
      <c r="J405" s="259">
        <v>0</v>
      </c>
      <c r="K405" s="259">
        <v>0</v>
      </c>
      <c r="L405" s="259">
        <v>0</v>
      </c>
      <c r="M405" s="259">
        <v>0</v>
      </c>
      <c r="N405" s="259">
        <v>0</v>
      </c>
      <c r="O405" s="259">
        <v>0</v>
      </c>
      <c r="P405" s="259">
        <v>0</v>
      </c>
      <c r="Q405" s="259">
        <v>0</v>
      </c>
      <c r="R405" s="259">
        <v>0</v>
      </c>
      <c r="S405" s="259">
        <v>0</v>
      </c>
      <c r="T405" s="259">
        <v>0</v>
      </c>
      <c r="U405" s="259">
        <f t="shared" si="10"/>
        <v>1400</v>
      </c>
    </row>
    <row r="406" spans="1:23">
      <c r="A406" s="253">
        <v>404</v>
      </c>
      <c r="B406" s="254">
        <v>45777</v>
      </c>
      <c r="C406" s="255" t="s">
        <v>3051</v>
      </c>
      <c r="D406" s="256" t="s">
        <v>3055</v>
      </c>
      <c r="E406" s="257">
        <v>1423078</v>
      </c>
      <c r="F406" s="255" t="s">
        <v>915</v>
      </c>
      <c r="G406" s="258">
        <v>1000</v>
      </c>
      <c r="I406" s="259">
        <v>0</v>
      </c>
      <c r="J406" s="259">
        <v>0</v>
      </c>
      <c r="K406" s="259">
        <v>0</v>
      </c>
      <c r="L406" s="259">
        <v>0</v>
      </c>
      <c r="M406" s="259">
        <v>0</v>
      </c>
      <c r="N406" s="259">
        <v>0</v>
      </c>
      <c r="O406" s="259">
        <v>0</v>
      </c>
      <c r="P406" s="259">
        <v>0</v>
      </c>
      <c r="Q406" s="259">
        <v>0</v>
      </c>
      <c r="R406" s="259">
        <v>0</v>
      </c>
      <c r="S406" s="259">
        <v>0</v>
      </c>
      <c r="T406" s="259">
        <v>0</v>
      </c>
      <c r="U406" s="259">
        <f t="shared" si="10"/>
        <v>1000</v>
      </c>
      <c r="W406" s="275"/>
    </row>
    <row r="407" spans="1:23">
      <c r="A407" s="253">
        <v>405</v>
      </c>
      <c r="B407" s="254">
        <v>45779</v>
      </c>
      <c r="C407" s="255" t="s">
        <v>3056</v>
      </c>
      <c r="D407" s="256" t="s">
        <v>3057</v>
      </c>
      <c r="E407" s="257">
        <v>1412022</v>
      </c>
      <c r="F407" s="255" t="s">
        <v>259</v>
      </c>
      <c r="G407" s="258">
        <v>3956</v>
      </c>
      <c r="I407" s="259">
        <v>0</v>
      </c>
      <c r="J407" s="259">
        <v>0</v>
      </c>
      <c r="K407" s="259">
        <v>0</v>
      </c>
      <c r="L407" s="259">
        <v>0</v>
      </c>
      <c r="M407" s="259">
        <v>0</v>
      </c>
      <c r="N407" s="259">
        <v>0</v>
      </c>
      <c r="O407" s="259">
        <v>0</v>
      </c>
      <c r="P407" s="259">
        <v>0</v>
      </c>
      <c r="Q407" s="259">
        <v>0</v>
      </c>
      <c r="R407" s="259">
        <v>0</v>
      </c>
      <c r="S407" s="259">
        <v>0</v>
      </c>
      <c r="T407" s="259">
        <f t="shared" ref="T407:T421" si="11">G407</f>
        <v>3956</v>
      </c>
      <c r="U407" s="259">
        <v>0</v>
      </c>
      <c r="W407" s="275"/>
    </row>
    <row r="408" spans="1:21">
      <c r="A408" s="253">
        <v>406</v>
      </c>
      <c r="B408" s="254">
        <v>45782</v>
      </c>
      <c r="C408" s="255" t="s">
        <v>2783</v>
      </c>
      <c r="D408" s="256" t="s">
        <v>3058</v>
      </c>
      <c r="E408" s="257">
        <v>1412022</v>
      </c>
      <c r="F408" s="255" t="s">
        <v>259</v>
      </c>
      <c r="G408" s="258">
        <v>2648</v>
      </c>
      <c r="I408" s="259">
        <v>0</v>
      </c>
      <c r="J408" s="259">
        <v>0</v>
      </c>
      <c r="K408" s="259">
        <v>0</v>
      </c>
      <c r="L408" s="259">
        <v>0</v>
      </c>
      <c r="M408" s="259">
        <v>0</v>
      </c>
      <c r="N408" s="259">
        <v>0</v>
      </c>
      <c r="O408" s="259">
        <v>0</v>
      </c>
      <c r="P408" s="259">
        <v>0</v>
      </c>
      <c r="Q408" s="259">
        <v>0</v>
      </c>
      <c r="R408" s="259">
        <v>0</v>
      </c>
      <c r="S408" s="259">
        <v>0</v>
      </c>
      <c r="T408" s="259">
        <f t="shared" si="11"/>
        <v>2648</v>
      </c>
      <c r="U408" s="259">
        <v>0</v>
      </c>
    </row>
    <row r="409" spans="1:21">
      <c r="A409" s="253">
        <v>407</v>
      </c>
      <c r="B409" s="254">
        <v>45785</v>
      </c>
      <c r="C409" s="255" t="s">
        <v>3059</v>
      </c>
      <c r="D409" s="256" t="s">
        <v>3060</v>
      </c>
      <c r="E409" s="257">
        <v>1412022</v>
      </c>
      <c r="F409" s="255" t="s">
        <v>259</v>
      </c>
      <c r="G409" s="258">
        <v>250</v>
      </c>
      <c r="I409" s="259">
        <v>0</v>
      </c>
      <c r="J409" s="259">
        <v>0</v>
      </c>
      <c r="K409" s="259">
        <v>0</v>
      </c>
      <c r="L409" s="259">
        <v>0</v>
      </c>
      <c r="M409" s="259">
        <v>0</v>
      </c>
      <c r="N409" s="259">
        <v>0</v>
      </c>
      <c r="O409" s="259">
        <v>0</v>
      </c>
      <c r="P409" s="259">
        <v>0</v>
      </c>
      <c r="Q409" s="259">
        <v>0</v>
      </c>
      <c r="R409" s="259">
        <v>0</v>
      </c>
      <c r="S409" s="259">
        <v>0</v>
      </c>
      <c r="T409" s="259">
        <f t="shared" si="11"/>
        <v>250</v>
      </c>
      <c r="U409" s="259">
        <v>0</v>
      </c>
    </row>
    <row r="410" spans="1:21">
      <c r="A410" s="253">
        <v>408</v>
      </c>
      <c r="B410" s="254">
        <v>45785</v>
      </c>
      <c r="C410" s="255" t="s">
        <v>3059</v>
      </c>
      <c r="D410" s="256" t="s">
        <v>3061</v>
      </c>
      <c r="E410" s="257">
        <v>1412022</v>
      </c>
      <c r="F410" s="255" t="s">
        <v>259</v>
      </c>
      <c r="G410" s="258">
        <v>253</v>
      </c>
      <c r="I410" s="259">
        <v>0</v>
      </c>
      <c r="J410" s="259">
        <v>0</v>
      </c>
      <c r="K410" s="259">
        <v>0</v>
      </c>
      <c r="L410" s="259">
        <v>0</v>
      </c>
      <c r="M410" s="259">
        <v>0</v>
      </c>
      <c r="N410" s="259">
        <v>0</v>
      </c>
      <c r="O410" s="259">
        <v>0</v>
      </c>
      <c r="P410" s="259">
        <v>0</v>
      </c>
      <c r="Q410" s="259">
        <v>0</v>
      </c>
      <c r="R410" s="259">
        <v>0</v>
      </c>
      <c r="S410" s="259">
        <v>0</v>
      </c>
      <c r="T410" s="259">
        <f t="shared" si="11"/>
        <v>253</v>
      </c>
      <c r="U410" s="259">
        <v>0</v>
      </c>
    </row>
    <row r="411" spans="1:21">
      <c r="A411" s="253">
        <v>409</v>
      </c>
      <c r="B411" s="254">
        <v>45790</v>
      </c>
      <c r="C411" s="255" t="s">
        <v>2783</v>
      </c>
      <c r="D411" s="256" t="s">
        <v>3062</v>
      </c>
      <c r="E411" s="257">
        <v>1412022</v>
      </c>
      <c r="F411" s="255" t="s">
        <v>259</v>
      </c>
      <c r="G411" s="258">
        <v>1570</v>
      </c>
      <c r="I411" s="259">
        <v>0</v>
      </c>
      <c r="J411" s="259">
        <v>0</v>
      </c>
      <c r="K411" s="259">
        <v>0</v>
      </c>
      <c r="L411" s="259">
        <v>0</v>
      </c>
      <c r="M411" s="259">
        <v>0</v>
      </c>
      <c r="N411" s="259">
        <v>0</v>
      </c>
      <c r="O411" s="259">
        <v>0</v>
      </c>
      <c r="P411" s="259">
        <v>0</v>
      </c>
      <c r="Q411" s="259">
        <v>0</v>
      </c>
      <c r="R411" s="259">
        <v>0</v>
      </c>
      <c r="S411" s="259">
        <v>0</v>
      </c>
      <c r="T411" s="259">
        <f t="shared" si="11"/>
        <v>1570</v>
      </c>
      <c r="U411" s="259">
        <v>0</v>
      </c>
    </row>
    <row r="412" spans="1:21">
      <c r="A412" s="253">
        <v>410</v>
      </c>
      <c r="B412" s="254">
        <v>45791</v>
      </c>
      <c r="C412" s="255" t="s">
        <v>3063</v>
      </c>
      <c r="D412" s="256" t="s">
        <v>3064</v>
      </c>
      <c r="E412" s="257">
        <v>1412022</v>
      </c>
      <c r="F412" s="255" t="s">
        <v>259</v>
      </c>
      <c r="G412" s="258">
        <v>659</v>
      </c>
      <c r="I412" s="259">
        <v>0</v>
      </c>
      <c r="J412" s="259">
        <v>0</v>
      </c>
      <c r="K412" s="259">
        <v>0</v>
      </c>
      <c r="L412" s="259">
        <v>0</v>
      </c>
      <c r="M412" s="259">
        <v>0</v>
      </c>
      <c r="N412" s="259">
        <v>0</v>
      </c>
      <c r="O412" s="259">
        <v>0</v>
      </c>
      <c r="P412" s="259">
        <v>0</v>
      </c>
      <c r="Q412" s="259">
        <v>0</v>
      </c>
      <c r="R412" s="259">
        <v>0</v>
      </c>
      <c r="S412" s="259">
        <v>0</v>
      </c>
      <c r="T412" s="259">
        <f t="shared" si="11"/>
        <v>659</v>
      </c>
      <c r="U412" s="259">
        <v>0</v>
      </c>
    </row>
    <row r="413" spans="1:21">
      <c r="A413" s="253">
        <v>411</v>
      </c>
      <c r="B413" s="254">
        <v>45797</v>
      </c>
      <c r="C413" s="255" t="s">
        <v>3065</v>
      </c>
      <c r="D413" s="256" t="s">
        <v>3066</v>
      </c>
      <c r="E413" s="257">
        <v>1412022</v>
      </c>
      <c r="F413" s="255" t="s">
        <v>259</v>
      </c>
      <c r="G413" s="258">
        <v>624</v>
      </c>
      <c r="I413" s="259">
        <v>0</v>
      </c>
      <c r="J413" s="259">
        <v>0</v>
      </c>
      <c r="K413" s="259">
        <v>0</v>
      </c>
      <c r="L413" s="259">
        <v>0</v>
      </c>
      <c r="M413" s="259">
        <v>0</v>
      </c>
      <c r="N413" s="259">
        <v>0</v>
      </c>
      <c r="O413" s="259">
        <v>0</v>
      </c>
      <c r="P413" s="259">
        <v>0</v>
      </c>
      <c r="Q413" s="259">
        <v>0</v>
      </c>
      <c r="R413" s="259">
        <v>0</v>
      </c>
      <c r="S413" s="259">
        <v>0</v>
      </c>
      <c r="T413" s="259">
        <f t="shared" si="11"/>
        <v>624</v>
      </c>
      <c r="U413" s="259">
        <v>0</v>
      </c>
    </row>
    <row r="414" spans="1:21">
      <c r="A414" s="253">
        <v>412</v>
      </c>
      <c r="B414" s="254">
        <v>45797</v>
      </c>
      <c r="C414" s="255" t="s">
        <v>2783</v>
      </c>
      <c r="D414" s="256" t="s">
        <v>3067</v>
      </c>
      <c r="E414" s="257">
        <v>1412022</v>
      </c>
      <c r="F414" s="255" t="s">
        <v>259</v>
      </c>
      <c r="G414" s="258">
        <v>1800</v>
      </c>
      <c r="I414" s="259">
        <v>0</v>
      </c>
      <c r="J414" s="259">
        <v>0</v>
      </c>
      <c r="K414" s="259">
        <v>0</v>
      </c>
      <c r="L414" s="259">
        <v>0</v>
      </c>
      <c r="M414" s="259">
        <v>0</v>
      </c>
      <c r="N414" s="259">
        <v>0</v>
      </c>
      <c r="O414" s="259">
        <v>0</v>
      </c>
      <c r="P414" s="259">
        <v>0</v>
      </c>
      <c r="Q414" s="259">
        <v>0</v>
      </c>
      <c r="R414" s="259">
        <v>0</v>
      </c>
      <c r="S414" s="259">
        <v>0</v>
      </c>
      <c r="T414" s="259">
        <f t="shared" si="11"/>
        <v>1800</v>
      </c>
      <c r="U414" s="259">
        <v>0</v>
      </c>
    </row>
    <row r="415" spans="1:21">
      <c r="A415" s="253">
        <v>413</v>
      </c>
      <c r="B415" s="254">
        <v>45797</v>
      </c>
      <c r="C415" s="255" t="s">
        <v>3068</v>
      </c>
      <c r="D415" s="256" t="s">
        <v>3069</v>
      </c>
      <c r="E415" s="257">
        <v>1412022</v>
      </c>
      <c r="F415" s="255" t="s">
        <v>259</v>
      </c>
      <c r="G415" s="258">
        <v>1250</v>
      </c>
      <c r="I415" s="259">
        <v>0</v>
      </c>
      <c r="J415" s="259">
        <v>0</v>
      </c>
      <c r="K415" s="259">
        <v>0</v>
      </c>
      <c r="L415" s="259">
        <v>0</v>
      </c>
      <c r="M415" s="259">
        <v>0</v>
      </c>
      <c r="N415" s="259">
        <v>0</v>
      </c>
      <c r="O415" s="259">
        <v>0</v>
      </c>
      <c r="P415" s="259">
        <v>0</v>
      </c>
      <c r="Q415" s="259">
        <v>0</v>
      </c>
      <c r="R415" s="259">
        <v>0</v>
      </c>
      <c r="S415" s="259">
        <v>0</v>
      </c>
      <c r="T415" s="259">
        <f t="shared" si="11"/>
        <v>1250</v>
      </c>
      <c r="U415" s="259">
        <v>0</v>
      </c>
    </row>
    <row r="416" spans="1:21">
      <c r="A416" s="253">
        <v>414</v>
      </c>
      <c r="B416" s="254">
        <v>45798</v>
      </c>
      <c r="C416" s="255" t="s">
        <v>3070</v>
      </c>
      <c r="D416" s="256" t="s">
        <v>3071</v>
      </c>
      <c r="E416" s="257">
        <v>1412022</v>
      </c>
      <c r="F416" s="255" t="s">
        <v>259</v>
      </c>
      <c r="G416" s="258">
        <v>500</v>
      </c>
      <c r="I416" s="259">
        <v>0</v>
      </c>
      <c r="J416" s="259">
        <v>0</v>
      </c>
      <c r="K416" s="259">
        <v>0</v>
      </c>
      <c r="L416" s="259">
        <v>0</v>
      </c>
      <c r="M416" s="259">
        <v>0</v>
      </c>
      <c r="N416" s="259">
        <v>0</v>
      </c>
      <c r="O416" s="259">
        <v>0</v>
      </c>
      <c r="P416" s="259">
        <v>0</v>
      </c>
      <c r="Q416" s="259">
        <v>0</v>
      </c>
      <c r="R416" s="259">
        <v>0</v>
      </c>
      <c r="S416" s="259">
        <v>0</v>
      </c>
      <c r="T416" s="259">
        <f t="shared" si="11"/>
        <v>500</v>
      </c>
      <c r="U416" s="259">
        <v>0</v>
      </c>
    </row>
    <row r="417" spans="1:21">
      <c r="A417" s="253">
        <v>415</v>
      </c>
      <c r="B417" s="254">
        <v>45800</v>
      </c>
      <c r="C417" s="255" t="s">
        <v>3070</v>
      </c>
      <c r="D417" s="256" t="s">
        <v>3072</v>
      </c>
      <c r="E417" s="257">
        <v>1412022</v>
      </c>
      <c r="F417" s="255" t="s">
        <v>259</v>
      </c>
      <c r="G417" s="258">
        <v>500</v>
      </c>
      <c r="I417" s="259">
        <v>0</v>
      </c>
      <c r="J417" s="259">
        <v>0</v>
      </c>
      <c r="K417" s="259">
        <v>0</v>
      </c>
      <c r="L417" s="259">
        <v>0</v>
      </c>
      <c r="M417" s="259">
        <v>0</v>
      </c>
      <c r="N417" s="259">
        <v>0</v>
      </c>
      <c r="O417" s="259">
        <v>0</v>
      </c>
      <c r="P417" s="259">
        <v>0</v>
      </c>
      <c r="Q417" s="259">
        <v>0</v>
      </c>
      <c r="R417" s="259">
        <v>0</v>
      </c>
      <c r="S417" s="259">
        <v>0</v>
      </c>
      <c r="T417" s="259">
        <f t="shared" si="11"/>
        <v>500</v>
      </c>
      <c r="U417" s="259">
        <v>0</v>
      </c>
    </row>
    <row r="418" spans="1:21">
      <c r="A418" s="253">
        <v>416</v>
      </c>
      <c r="B418" s="254">
        <v>45800</v>
      </c>
      <c r="C418" s="255" t="s">
        <v>3073</v>
      </c>
      <c r="D418" s="256" t="s">
        <v>3074</v>
      </c>
      <c r="E418" s="257">
        <v>1412022</v>
      </c>
      <c r="F418" s="255" t="s">
        <v>259</v>
      </c>
      <c r="G418" s="258">
        <v>2300</v>
      </c>
      <c r="I418" s="259">
        <v>0</v>
      </c>
      <c r="J418" s="259">
        <v>0</v>
      </c>
      <c r="K418" s="259">
        <v>0</v>
      </c>
      <c r="L418" s="259">
        <v>0</v>
      </c>
      <c r="M418" s="259">
        <v>0</v>
      </c>
      <c r="N418" s="259">
        <v>0</v>
      </c>
      <c r="O418" s="259">
        <v>0</v>
      </c>
      <c r="P418" s="259">
        <v>0</v>
      </c>
      <c r="Q418" s="259">
        <v>0</v>
      </c>
      <c r="R418" s="259">
        <v>0</v>
      </c>
      <c r="S418" s="259">
        <v>0</v>
      </c>
      <c r="T418" s="259">
        <f t="shared" si="11"/>
        <v>2300</v>
      </c>
      <c r="U418" s="259">
        <v>0</v>
      </c>
    </row>
    <row r="419" spans="1:21">
      <c r="A419" s="253">
        <v>417</v>
      </c>
      <c r="B419" s="254">
        <v>45800</v>
      </c>
      <c r="C419" s="255" t="s">
        <v>3075</v>
      </c>
      <c r="D419" s="256" t="s">
        <v>3076</v>
      </c>
      <c r="E419" s="257">
        <v>1412022</v>
      </c>
      <c r="F419" s="255" t="s">
        <v>259</v>
      </c>
      <c r="G419" s="258">
        <v>9552</v>
      </c>
      <c r="I419" s="259">
        <v>0</v>
      </c>
      <c r="J419" s="259">
        <v>0</v>
      </c>
      <c r="K419" s="259">
        <v>0</v>
      </c>
      <c r="L419" s="259">
        <v>0</v>
      </c>
      <c r="M419" s="259">
        <v>0</v>
      </c>
      <c r="N419" s="259">
        <v>0</v>
      </c>
      <c r="O419" s="259">
        <v>0</v>
      </c>
      <c r="P419" s="259">
        <v>0</v>
      </c>
      <c r="Q419" s="259">
        <v>0</v>
      </c>
      <c r="R419" s="259">
        <v>0</v>
      </c>
      <c r="S419" s="259">
        <v>0</v>
      </c>
      <c r="T419" s="259">
        <f t="shared" si="11"/>
        <v>9552</v>
      </c>
      <c r="U419" s="259">
        <v>0</v>
      </c>
    </row>
    <row r="420" spans="1:21">
      <c r="A420" s="253">
        <v>418</v>
      </c>
      <c r="B420" s="254">
        <v>45805</v>
      </c>
      <c r="C420" s="255" t="s">
        <v>2783</v>
      </c>
      <c r="D420" s="256" t="s">
        <v>3077</v>
      </c>
      <c r="E420" s="257">
        <v>1412022</v>
      </c>
      <c r="F420" s="255" t="s">
        <v>259</v>
      </c>
      <c r="G420" s="258">
        <v>3000</v>
      </c>
      <c r="I420" s="259">
        <v>0</v>
      </c>
      <c r="J420" s="259">
        <v>0</v>
      </c>
      <c r="K420" s="259">
        <v>0</v>
      </c>
      <c r="L420" s="259">
        <v>0</v>
      </c>
      <c r="M420" s="259">
        <v>0</v>
      </c>
      <c r="N420" s="259">
        <v>0</v>
      </c>
      <c r="O420" s="259">
        <v>0</v>
      </c>
      <c r="P420" s="259">
        <v>0</v>
      </c>
      <c r="Q420" s="259">
        <v>0</v>
      </c>
      <c r="R420" s="259">
        <v>0</v>
      </c>
      <c r="S420" s="259">
        <v>0</v>
      </c>
      <c r="T420" s="259">
        <f t="shared" si="11"/>
        <v>3000</v>
      </c>
      <c r="U420" s="259">
        <v>0</v>
      </c>
    </row>
    <row r="421" spans="1:21">
      <c r="A421" s="253">
        <v>419</v>
      </c>
      <c r="B421" s="254">
        <v>45807</v>
      </c>
      <c r="C421" s="255" t="s">
        <v>3078</v>
      </c>
      <c r="D421" s="256" t="s">
        <v>3079</v>
      </c>
      <c r="E421" s="257">
        <v>1412022</v>
      </c>
      <c r="F421" s="255" t="s">
        <v>259</v>
      </c>
      <c r="G421" s="258">
        <v>1351</v>
      </c>
      <c r="I421" s="259">
        <v>0</v>
      </c>
      <c r="J421" s="259">
        <v>0</v>
      </c>
      <c r="K421" s="259">
        <v>0</v>
      </c>
      <c r="L421" s="259">
        <v>0</v>
      </c>
      <c r="M421" s="259">
        <v>0</v>
      </c>
      <c r="N421" s="259">
        <v>0</v>
      </c>
      <c r="O421" s="259">
        <v>0</v>
      </c>
      <c r="P421" s="259">
        <v>0</v>
      </c>
      <c r="Q421" s="259">
        <v>0</v>
      </c>
      <c r="R421" s="259">
        <v>0</v>
      </c>
      <c r="S421" s="259">
        <v>0</v>
      </c>
      <c r="T421" s="259">
        <f t="shared" si="11"/>
        <v>1351</v>
      </c>
      <c r="U421" s="259">
        <v>0</v>
      </c>
    </row>
    <row r="422" spans="1:21">
      <c r="A422" s="253">
        <v>420</v>
      </c>
      <c r="B422" s="254">
        <v>45779</v>
      </c>
      <c r="C422" s="255" t="s">
        <v>2690</v>
      </c>
      <c r="D422" s="256" t="s">
        <v>3080</v>
      </c>
      <c r="E422" s="257">
        <v>1423078</v>
      </c>
      <c r="F422" s="255" t="s">
        <v>915</v>
      </c>
      <c r="G422" s="258">
        <v>193.34</v>
      </c>
      <c r="I422" s="259">
        <v>0</v>
      </c>
      <c r="J422" s="259">
        <v>0</v>
      </c>
      <c r="K422" s="259">
        <v>0</v>
      </c>
      <c r="L422" s="259">
        <v>0</v>
      </c>
      <c r="M422" s="259">
        <v>0</v>
      </c>
      <c r="N422" s="259">
        <v>0</v>
      </c>
      <c r="O422" s="259">
        <v>0</v>
      </c>
      <c r="P422" s="259">
        <v>0</v>
      </c>
      <c r="Q422" s="259">
        <v>0</v>
      </c>
      <c r="R422" s="259">
        <v>0</v>
      </c>
      <c r="S422" s="259">
        <v>0</v>
      </c>
      <c r="T422" s="259">
        <v>0</v>
      </c>
      <c r="U422" s="259">
        <f t="shared" ref="U422:U485" si="12">G422</f>
        <v>193.34</v>
      </c>
    </row>
    <row r="423" spans="1:21">
      <c r="A423" s="253">
        <v>421</v>
      </c>
      <c r="B423" s="254">
        <v>45779</v>
      </c>
      <c r="C423" s="255" t="s">
        <v>2690</v>
      </c>
      <c r="D423" s="256" t="s">
        <v>3080</v>
      </c>
      <c r="E423" s="257">
        <v>1423281</v>
      </c>
      <c r="F423" s="255" t="s">
        <v>354</v>
      </c>
      <c r="G423" s="258">
        <v>4000</v>
      </c>
      <c r="I423" s="259">
        <v>0</v>
      </c>
      <c r="J423" s="259">
        <v>0</v>
      </c>
      <c r="K423" s="259">
        <v>0</v>
      </c>
      <c r="L423" s="259">
        <v>0</v>
      </c>
      <c r="M423" s="259">
        <v>0</v>
      </c>
      <c r="N423" s="259">
        <v>0</v>
      </c>
      <c r="O423" s="259">
        <v>0</v>
      </c>
      <c r="P423" s="259">
        <v>0</v>
      </c>
      <c r="Q423" s="259">
        <v>0</v>
      </c>
      <c r="R423" s="259">
        <v>0</v>
      </c>
      <c r="S423" s="259">
        <v>0</v>
      </c>
      <c r="T423" s="259">
        <v>0</v>
      </c>
      <c r="U423" s="259">
        <f t="shared" si="12"/>
        <v>4000</v>
      </c>
    </row>
    <row r="424" spans="1:21">
      <c r="A424" s="253">
        <v>422</v>
      </c>
      <c r="B424" s="254">
        <v>45779</v>
      </c>
      <c r="C424" s="255" t="s">
        <v>2690</v>
      </c>
      <c r="D424" s="256" t="s">
        <v>3081</v>
      </c>
      <c r="E424" s="257">
        <v>1423281</v>
      </c>
      <c r="F424" s="255" t="s">
        <v>354</v>
      </c>
      <c r="G424" s="258">
        <v>2000</v>
      </c>
      <c r="I424" s="259">
        <v>0</v>
      </c>
      <c r="J424" s="259">
        <v>0</v>
      </c>
      <c r="K424" s="259">
        <v>0</v>
      </c>
      <c r="L424" s="259">
        <v>0</v>
      </c>
      <c r="M424" s="259">
        <v>0</v>
      </c>
      <c r="N424" s="259">
        <v>0</v>
      </c>
      <c r="O424" s="259">
        <v>0</v>
      </c>
      <c r="P424" s="259">
        <v>0</v>
      </c>
      <c r="Q424" s="259">
        <v>0</v>
      </c>
      <c r="R424" s="259">
        <v>0</v>
      </c>
      <c r="S424" s="259">
        <v>0</v>
      </c>
      <c r="T424" s="259">
        <v>0</v>
      </c>
      <c r="U424" s="259">
        <f t="shared" si="12"/>
        <v>2000</v>
      </c>
    </row>
    <row r="425" spans="1:21">
      <c r="A425" s="253">
        <v>423</v>
      </c>
      <c r="B425" s="254">
        <v>45779</v>
      </c>
      <c r="C425" s="255" t="s">
        <v>2726</v>
      </c>
      <c r="D425" s="256" t="s">
        <v>3082</v>
      </c>
      <c r="E425" s="257">
        <v>1422033</v>
      </c>
      <c r="F425" s="255" t="s">
        <v>311</v>
      </c>
      <c r="G425" s="258">
        <v>1800</v>
      </c>
      <c r="I425" s="259">
        <v>0</v>
      </c>
      <c r="J425" s="259">
        <v>0</v>
      </c>
      <c r="K425" s="259">
        <v>0</v>
      </c>
      <c r="L425" s="259">
        <v>0</v>
      </c>
      <c r="M425" s="259">
        <v>0</v>
      </c>
      <c r="N425" s="259">
        <v>0</v>
      </c>
      <c r="O425" s="259">
        <v>0</v>
      </c>
      <c r="P425" s="259">
        <v>0</v>
      </c>
      <c r="Q425" s="259">
        <v>0</v>
      </c>
      <c r="R425" s="259">
        <v>0</v>
      </c>
      <c r="S425" s="259">
        <v>0</v>
      </c>
      <c r="T425" s="259">
        <v>0</v>
      </c>
      <c r="U425" s="259">
        <f t="shared" si="12"/>
        <v>1800</v>
      </c>
    </row>
    <row r="426" spans="1:21">
      <c r="A426" s="253">
        <v>424</v>
      </c>
      <c r="B426" s="254">
        <v>45779</v>
      </c>
      <c r="C426" s="255" t="s">
        <v>2726</v>
      </c>
      <c r="D426" s="256" t="s">
        <v>3083</v>
      </c>
      <c r="E426" s="257">
        <v>1422033</v>
      </c>
      <c r="F426" s="255" t="s">
        <v>311</v>
      </c>
      <c r="G426" s="258">
        <v>1200</v>
      </c>
      <c r="I426" s="259">
        <v>0</v>
      </c>
      <c r="J426" s="259">
        <v>0</v>
      </c>
      <c r="K426" s="259">
        <v>0</v>
      </c>
      <c r="L426" s="259">
        <v>0</v>
      </c>
      <c r="M426" s="259">
        <v>0</v>
      </c>
      <c r="N426" s="259">
        <v>0</v>
      </c>
      <c r="O426" s="259">
        <v>0</v>
      </c>
      <c r="P426" s="259">
        <v>0</v>
      </c>
      <c r="Q426" s="259">
        <v>0</v>
      </c>
      <c r="R426" s="259">
        <v>0</v>
      </c>
      <c r="S426" s="259">
        <v>0</v>
      </c>
      <c r="T426" s="259">
        <v>0</v>
      </c>
      <c r="U426" s="259">
        <f t="shared" si="12"/>
        <v>1200</v>
      </c>
    </row>
    <row r="427" spans="1:21">
      <c r="A427" s="253">
        <v>425</v>
      </c>
      <c r="B427" s="254">
        <v>45779</v>
      </c>
      <c r="C427" s="255" t="s">
        <v>2726</v>
      </c>
      <c r="D427" s="256" t="s">
        <v>3084</v>
      </c>
      <c r="E427" s="257">
        <v>1422040</v>
      </c>
      <c r="F427" s="255" t="s">
        <v>317</v>
      </c>
      <c r="G427" s="258">
        <v>1000</v>
      </c>
      <c r="I427" s="259">
        <v>0</v>
      </c>
      <c r="J427" s="259">
        <v>0</v>
      </c>
      <c r="K427" s="259">
        <v>0</v>
      </c>
      <c r="L427" s="259">
        <v>0</v>
      </c>
      <c r="M427" s="259">
        <v>0</v>
      </c>
      <c r="N427" s="259">
        <v>0</v>
      </c>
      <c r="O427" s="259">
        <v>0</v>
      </c>
      <c r="P427" s="259">
        <v>0</v>
      </c>
      <c r="Q427" s="259">
        <v>0</v>
      </c>
      <c r="R427" s="259">
        <v>0</v>
      </c>
      <c r="S427" s="259">
        <v>0</v>
      </c>
      <c r="T427" s="259">
        <v>0</v>
      </c>
      <c r="U427" s="259">
        <f t="shared" si="12"/>
        <v>1000</v>
      </c>
    </row>
    <row r="428" spans="1:21">
      <c r="A428" s="253">
        <v>426</v>
      </c>
      <c r="B428" s="254">
        <v>45779</v>
      </c>
      <c r="C428" s="255" t="s">
        <v>2726</v>
      </c>
      <c r="D428" s="256" t="s">
        <v>3085</v>
      </c>
      <c r="E428" s="257">
        <v>1422024</v>
      </c>
      <c r="F428" s="255" t="s">
        <v>301</v>
      </c>
      <c r="G428" s="258">
        <v>4100</v>
      </c>
      <c r="I428" s="259">
        <v>0</v>
      </c>
      <c r="J428" s="259">
        <v>0</v>
      </c>
      <c r="K428" s="259">
        <v>0</v>
      </c>
      <c r="L428" s="259">
        <v>0</v>
      </c>
      <c r="M428" s="259">
        <v>0</v>
      </c>
      <c r="N428" s="259">
        <v>0</v>
      </c>
      <c r="O428" s="259">
        <v>0</v>
      </c>
      <c r="P428" s="259">
        <v>0</v>
      </c>
      <c r="Q428" s="259">
        <v>0</v>
      </c>
      <c r="R428" s="259">
        <v>0</v>
      </c>
      <c r="S428" s="259">
        <v>0</v>
      </c>
      <c r="T428" s="259">
        <v>0</v>
      </c>
      <c r="U428" s="259">
        <f t="shared" si="12"/>
        <v>4100</v>
      </c>
    </row>
    <row r="429" spans="1:21">
      <c r="A429" s="253">
        <v>427</v>
      </c>
      <c r="B429" s="254">
        <v>45779</v>
      </c>
      <c r="C429" s="255" t="s">
        <v>2726</v>
      </c>
      <c r="D429" s="256" t="s">
        <v>3085</v>
      </c>
      <c r="E429" s="257">
        <v>1422036</v>
      </c>
      <c r="F429" s="255" t="s">
        <v>313</v>
      </c>
      <c r="G429" s="258">
        <v>5000</v>
      </c>
      <c r="I429" s="259">
        <v>0</v>
      </c>
      <c r="J429" s="259">
        <v>0</v>
      </c>
      <c r="K429" s="259">
        <v>0</v>
      </c>
      <c r="L429" s="259">
        <v>0</v>
      </c>
      <c r="M429" s="259">
        <v>0</v>
      </c>
      <c r="N429" s="259">
        <v>0</v>
      </c>
      <c r="O429" s="259">
        <v>0</v>
      </c>
      <c r="P429" s="259">
        <v>0</v>
      </c>
      <c r="Q429" s="259">
        <v>0</v>
      </c>
      <c r="R429" s="259">
        <v>0</v>
      </c>
      <c r="S429" s="259">
        <v>0</v>
      </c>
      <c r="T429" s="259">
        <v>0</v>
      </c>
      <c r="U429" s="259">
        <f t="shared" si="12"/>
        <v>5000</v>
      </c>
    </row>
    <row r="430" spans="1:21">
      <c r="A430" s="253">
        <v>428</v>
      </c>
      <c r="B430" s="254">
        <v>45779</v>
      </c>
      <c r="C430" s="255" t="s">
        <v>2726</v>
      </c>
      <c r="D430" s="256" t="s">
        <v>3085</v>
      </c>
      <c r="E430" s="257">
        <v>1422040</v>
      </c>
      <c r="F430" s="255" t="s">
        <v>317</v>
      </c>
      <c r="G430" s="258">
        <v>6000</v>
      </c>
      <c r="I430" s="259">
        <v>0</v>
      </c>
      <c r="J430" s="259">
        <v>0</v>
      </c>
      <c r="K430" s="259">
        <v>0</v>
      </c>
      <c r="L430" s="259">
        <v>0</v>
      </c>
      <c r="M430" s="259">
        <v>0</v>
      </c>
      <c r="N430" s="259">
        <v>0</v>
      </c>
      <c r="O430" s="259">
        <v>0</v>
      </c>
      <c r="P430" s="259">
        <v>0</v>
      </c>
      <c r="Q430" s="259">
        <v>0</v>
      </c>
      <c r="R430" s="259">
        <v>0</v>
      </c>
      <c r="S430" s="259">
        <v>0</v>
      </c>
      <c r="T430" s="259">
        <v>0</v>
      </c>
      <c r="U430" s="259">
        <f t="shared" si="12"/>
        <v>6000</v>
      </c>
    </row>
    <row r="431" spans="1:21">
      <c r="A431" s="253">
        <v>429</v>
      </c>
      <c r="B431" s="254">
        <v>45779</v>
      </c>
      <c r="C431" s="255" t="s">
        <v>2726</v>
      </c>
      <c r="D431" s="256" t="s">
        <v>3086</v>
      </c>
      <c r="E431" s="257">
        <v>1422040</v>
      </c>
      <c r="F431" s="255" t="s">
        <v>317</v>
      </c>
      <c r="G431" s="258">
        <v>1000</v>
      </c>
      <c r="I431" s="259">
        <v>0</v>
      </c>
      <c r="J431" s="259">
        <v>0</v>
      </c>
      <c r="K431" s="259">
        <v>0</v>
      </c>
      <c r="L431" s="259">
        <v>0</v>
      </c>
      <c r="M431" s="259">
        <v>0</v>
      </c>
      <c r="N431" s="259">
        <v>0</v>
      </c>
      <c r="O431" s="259">
        <v>0</v>
      </c>
      <c r="P431" s="259">
        <v>0</v>
      </c>
      <c r="Q431" s="259">
        <v>0</v>
      </c>
      <c r="R431" s="259">
        <v>0</v>
      </c>
      <c r="S431" s="259">
        <v>0</v>
      </c>
      <c r="T431" s="259">
        <v>0</v>
      </c>
      <c r="U431" s="259">
        <f t="shared" si="12"/>
        <v>1000</v>
      </c>
    </row>
    <row r="432" spans="1:21">
      <c r="A432" s="253">
        <v>430</v>
      </c>
      <c r="B432" s="254">
        <v>45779</v>
      </c>
      <c r="C432" s="255" t="s">
        <v>2726</v>
      </c>
      <c r="D432" s="256" t="s">
        <v>3087</v>
      </c>
      <c r="E432" s="257">
        <v>1422033</v>
      </c>
      <c r="F432" s="255" t="s">
        <v>311</v>
      </c>
      <c r="G432" s="258">
        <v>800</v>
      </c>
      <c r="I432" s="259">
        <v>0</v>
      </c>
      <c r="J432" s="259">
        <v>0</v>
      </c>
      <c r="K432" s="259">
        <v>0</v>
      </c>
      <c r="L432" s="259">
        <v>0</v>
      </c>
      <c r="M432" s="259">
        <v>0</v>
      </c>
      <c r="N432" s="259">
        <v>0</v>
      </c>
      <c r="O432" s="259">
        <v>0</v>
      </c>
      <c r="P432" s="259">
        <v>0</v>
      </c>
      <c r="Q432" s="259">
        <v>0</v>
      </c>
      <c r="R432" s="259">
        <v>0</v>
      </c>
      <c r="S432" s="259">
        <v>0</v>
      </c>
      <c r="T432" s="259">
        <v>0</v>
      </c>
      <c r="U432" s="259">
        <f t="shared" si="12"/>
        <v>800</v>
      </c>
    </row>
    <row r="433" spans="1:21">
      <c r="A433" s="253">
        <v>431</v>
      </c>
      <c r="B433" s="254">
        <v>45779</v>
      </c>
      <c r="C433" s="255" t="s">
        <v>2726</v>
      </c>
      <c r="D433" s="256" t="s">
        <v>3088</v>
      </c>
      <c r="E433" s="257">
        <v>1423078</v>
      </c>
      <c r="F433" s="255" t="s">
        <v>915</v>
      </c>
      <c r="G433" s="258">
        <v>3000</v>
      </c>
      <c r="I433" s="259">
        <v>0</v>
      </c>
      <c r="J433" s="259">
        <v>0</v>
      </c>
      <c r="K433" s="259">
        <v>0</v>
      </c>
      <c r="L433" s="259">
        <v>0</v>
      </c>
      <c r="M433" s="259">
        <v>0</v>
      </c>
      <c r="N433" s="259">
        <v>0</v>
      </c>
      <c r="O433" s="259">
        <v>0</v>
      </c>
      <c r="P433" s="259">
        <v>0</v>
      </c>
      <c r="Q433" s="259">
        <v>0</v>
      </c>
      <c r="R433" s="259">
        <v>0</v>
      </c>
      <c r="S433" s="259">
        <v>0</v>
      </c>
      <c r="T433" s="259">
        <v>0</v>
      </c>
      <c r="U433" s="259">
        <f t="shared" si="12"/>
        <v>3000</v>
      </c>
    </row>
    <row r="434" spans="1:21">
      <c r="A434" s="253">
        <v>432</v>
      </c>
      <c r="B434" s="254">
        <v>45779</v>
      </c>
      <c r="C434" s="255" t="s">
        <v>2914</v>
      </c>
      <c r="D434" s="256" t="s">
        <v>3089</v>
      </c>
      <c r="E434" s="257">
        <v>1423078</v>
      </c>
      <c r="F434" s="255" t="s">
        <v>915</v>
      </c>
      <c r="G434" s="258">
        <v>2500</v>
      </c>
      <c r="I434" s="259">
        <v>0</v>
      </c>
      <c r="J434" s="259">
        <v>0</v>
      </c>
      <c r="K434" s="259">
        <v>0</v>
      </c>
      <c r="L434" s="259">
        <v>0</v>
      </c>
      <c r="M434" s="259">
        <v>0</v>
      </c>
      <c r="N434" s="259">
        <v>0</v>
      </c>
      <c r="O434" s="259">
        <v>0</v>
      </c>
      <c r="P434" s="259">
        <v>0</v>
      </c>
      <c r="Q434" s="259">
        <v>0</v>
      </c>
      <c r="R434" s="259">
        <v>0</v>
      </c>
      <c r="S434" s="259">
        <v>0</v>
      </c>
      <c r="T434" s="259">
        <v>0</v>
      </c>
      <c r="U434" s="259">
        <f t="shared" si="12"/>
        <v>2500</v>
      </c>
    </row>
    <row r="435" spans="1:21">
      <c r="A435" s="253">
        <v>433</v>
      </c>
      <c r="B435" s="254">
        <v>45779</v>
      </c>
      <c r="C435" s="255" t="s">
        <v>2914</v>
      </c>
      <c r="D435" s="256" t="s">
        <v>3090</v>
      </c>
      <c r="E435" s="257">
        <v>1423078</v>
      </c>
      <c r="F435" s="255" t="s">
        <v>915</v>
      </c>
      <c r="G435" s="258">
        <v>500</v>
      </c>
      <c r="I435" s="259">
        <v>0</v>
      </c>
      <c r="J435" s="259">
        <v>0</v>
      </c>
      <c r="K435" s="259">
        <v>0</v>
      </c>
      <c r="L435" s="259">
        <v>0</v>
      </c>
      <c r="M435" s="259">
        <v>0</v>
      </c>
      <c r="N435" s="259">
        <v>0</v>
      </c>
      <c r="O435" s="259">
        <v>0</v>
      </c>
      <c r="P435" s="259">
        <v>0</v>
      </c>
      <c r="Q435" s="259">
        <v>0</v>
      </c>
      <c r="R435" s="259">
        <v>0</v>
      </c>
      <c r="S435" s="259">
        <v>0</v>
      </c>
      <c r="T435" s="259">
        <v>0</v>
      </c>
      <c r="U435" s="259">
        <f t="shared" si="12"/>
        <v>500</v>
      </c>
    </row>
    <row r="436" spans="1:21">
      <c r="A436" s="253">
        <v>434</v>
      </c>
      <c r="B436" s="254">
        <v>45779</v>
      </c>
      <c r="C436" s="255" t="s">
        <v>2810</v>
      </c>
      <c r="D436" s="256" t="s">
        <v>3091</v>
      </c>
      <c r="E436" s="257">
        <v>1423517</v>
      </c>
      <c r="F436" s="255" t="s">
        <v>919</v>
      </c>
      <c r="G436" s="258">
        <v>1895</v>
      </c>
      <c r="I436" s="259">
        <v>0</v>
      </c>
      <c r="J436" s="259">
        <v>0</v>
      </c>
      <c r="K436" s="259">
        <v>0</v>
      </c>
      <c r="L436" s="259">
        <v>0</v>
      </c>
      <c r="M436" s="259">
        <v>0</v>
      </c>
      <c r="N436" s="259">
        <v>0</v>
      </c>
      <c r="O436" s="259">
        <v>0</v>
      </c>
      <c r="P436" s="259">
        <v>0</v>
      </c>
      <c r="Q436" s="259">
        <v>0</v>
      </c>
      <c r="R436" s="259">
        <v>0</v>
      </c>
      <c r="S436" s="259">
        <v>0</v>
      </c>
      <c r="T436" s="259">
        <v>0</v>
      </c>
      <c r="U436" s="259">
        <f t="shared" si="12"/>
        <v>1895</v>
      </c>
    </row>
    <row r="437" spans="1:21">
      <c r="A437" s="253">
        <v>435</v>
      </c>
      <c r="B437" s="254">
        <v>45782</v>
      </c>
      <c r="C437" s="255" t="s">
        <v>2802</v>
      </c>
      <c r="D437" s="256" t="s">
        <v>3092</v>
      </c>
      <c r="E437" s="257">
        <v>1422011</v>
      </c>
      <c r="F437" s="255" t="s">
        <v>906</v>
      </c>
      <c r="G437" s="258">
        <v>1600</v>
      </c>
      <c r="I437" s="259">
        <v>0</v>
      </c>
      <c r="J437" s="259">
        <v>0</v>
      </c>
      <c r="K437" s="259">
        <v>0</v>
      </c>
      <c r="L437" s="259">
        <v>0</v>
      </c>
      <c r="M437" s="259">
        <v>0</v>
      </c>
      <c r="N437" s="259">
        <v>0</v>
      </c>
      <c r="O437" s="259">
        <v>0</v>
      </c>
      <c r="P437" s="259">
        <v>0</v>
      </c>
      <c r="Q437" s="259">
        <v>0</v>
      </c>
      <c r="R437" s="259">
        <v>0</v>
      </c>
      <c r="S437" s="259">
        <v>0</v>
      </c>
      <c r="T437" s="259">
        <v>0</v>
      </c>
      <c r="U437" s="259">
        <f t="shared" si="12"/>
        <v>1600</v>
      </c>
    </row>
    <row r="438" spans="1:21">
      <c r="A438" s="253">
        <v>436</v>
      </c>
      <c r="B438" s="254">
        <v>45782</v>
      </c>
      <c r="C438" s="255" t="s">
        <v>2802</v>
      </c>
      <c r="D438" s="256" t="s">
        <v>3092</v>
      </c>
      <c r="E438" s="257">
        <v>1422018</v>
      </c>
      <c r="F438" s="255" t="s">
        <v>293</v>
      </c>
      <c r="G438" s="258">
        <v>1000</v>
      </c>
      <c r="I438" s="259">
        <v>0</v>
      </c>
      <c r="J438" s="259">
        <v>0</v>
      </c>
      <c r="K438" s="259">
        <v>0</v>
      </c>
      <c r="L438" s="259">
        <v>0</v>
      </c>
      <c r="M438" s="259">
        <v>0</v>
      </c>
      <c r="N438" s="259">
        <v>0</v>
      </c>
      <c r="O438" s="259">
        <v>0</v>
      </c>
      <c r="P438" s="259">
        <v>0</v>
      </c>
      <c r="Q438" s="259">
        <v>0</v>
      </c>
      <c r="R438" s="259">
        <v>0</v>
      </c>
      <c r="S438" s="259">
        <v>0</v>
      </c>
      <c r="T438" s="259">
        <v>0</v>
      </c>
      <c r="U438" s="259">
        <f t="shared" si="12"/>
        <v>1000</v>
      </c>
    </row>
    <row r="439" spans="1:21">
      <c r="A439" s="253">
        <v>437</v>
      </c>
      <c r="B439" s="254">
        <v>45782</v>
      </c>
      <c r="C439" s="255" t="s">
        <v>2804</v>
      </c>
      <c r="D439" s="256" t="s">
        <v>3093</v>
      </c>
      <c r="E439" s="257">
        <v>1422011</v>
      </c>
      <c r="F439" s="255" t="s">
        <v>906</v>
      </c>
      <c r="G439" s="258">
        <v>3000</v>
      </c>
      <c r="I439" s="259">
        <v>0</v>
      </c>
      <c r="J439" s="259">
        <v>0</v>
      </c>
      <c r="K439" s="259">
        <v>0</v>
      </c>
      <c r="L439" s="259">
        <v>0</v>
      </c>
      <c r="M439" s="259">
        <v>0</v>
      </c>
      <c r="N439" s="259">
        <v>0</v>
      </c>
      <c r="O439" s="259">
        <v>0</v>
      </c>
      <c r="P439" s="259">
        <v>0</v>
      </c>
      <c r="Q439" s="259">
        <v>0</v>
      </c>
      <c r="R439" s="259">
        <v>0</v>
      </c>
      <c r="S439" s="259">
        <v>0</v>
      </c>
      <c r="T439" s="259">
        <v>0</v>
      </c>
      <c r="U439" s="259">
        <f t="shared" si="12"/>
        <v>3000</v>
      </c>
    </row>
    <row r="440" spans="1:21">
      <c r="A440" s="253">
        <v>438</v>
      </c>
      <c r="B440" s="254">
        <v>45782</v>
      </c>
      <c r="C440" s="255" t="s">
        <v>2804</v>
      </c>
      <c r="D440" s="256" t="s">
        <v>3093</v>
      </c>
      <c r="E440" s="257">
        <v>1422018</v>
      </c>
      <c r="F440" s="255" t="s">
        <v>293</v>
      </c>
      <c r="G440" s="258">
        <v>1000</v>
      </c>
      <c r="I440" s="259">
        <v>0</v>
      </c>
      <c r="J440" s="259">
        <v>0</v>
      </c>
      <c r="K440" s="259">
        <v>0</v>
      </c>
      <c r="L440" s="259">
        <v>0</v>
      </c>
      <c r="M440" s="259">
        <v>0</v>
      </c>
      <c r="N440" s="259">
        <v>0</v>
      </c>
      <c r="O440" s="259">
        <v>0</v>
      </c>
      <c r="P440" s="259">
        <v>0</v>
      </c>
      <c r="Q440" s="259">
        <v>0</v>
      </c>
      <c r="R440" s="259">
        <v>0</v>
      </c>
      <c r="S440" s="259">
        <v>0</v>
      </c>
      <c r="T440" s="259">
        <v>0</v>
      </c>
      <c r="U440" s="259">
        <f t="shared" si="12"/>
        <v>1000</v>
      </c>
    </row>
    <row r="441" spans="1:21">
      <c r="A441" s="253">
        <v>439</v>
      </c>
      <c r="B441" s="254">
        <v>45782</v>
      </c>
      <c r="C441" s="255" t="s">
        <v>3094</v>
      </c>
      <c r="D441" s="256" t="s">
        <v>3093</v>
      </c>
      <c r="E441" s="257">
        <v>1423078</v>
      </c>
      <c r="F441" s="255" t="s">
        <v>915</v>
      </c>
      <c r="G441" s="258">
        <v>1850</v>
      </c>
      <c r="I441" s="259">
        <v>0</v>
      </c>
      <c r="J441" s="259">
        <v>0</v>
      </c>
      <c r="K441" s="259">
        <v>0</v>
      </c>
      <c r="L441" s="259">
        <v>0</v>
      </c>
      <c r="M441" s="259">
        <v>0</v>
      </c>
      <c r="N441" s="259">
        <v>0</v>
      </c>
      <c r="O441" s="259">
        <v>0</v>
      </c>
      <c r="P441" s="259">
        <v>0</v>
      </c>
      <c r="Q441" s="259">
        <v>0</v>
      </c>
      <c r="R441" s="259">
        <v>0</v>
      </c>
      <c r="S441" s="259">
        <v>0</v>
      </c>
      <c r="T441" s="259">
        <v>0</v>
      </c>
      <c r="U441" s="259">
        <f t="shared" si="12"/>
        <v>1850</v>
      </c>
    </row>
    <row r="442" spans="1:21">
      <c r="A442" s="253">
        <v>440</v>
      </c>
      <c r="B442" s="254">
        <v>45782</v>
      </c>
      <c r="C442" s="255" t="s">
        <v>2990</v>
      </c>
      <c r="D442" s="256" t="s">
        <v>3095</v>
      </c>
      <c r="E442" s="257">
        <v>1422011</v>
      </c>
      <c r="F442" s="255" t="s">
        <v>906</v>
      </c>
      <c r="G442" s="258">
        <v>2700</v>
      </c>
      <c r="I442" s="259">
        <v>0</v>
      </c>
      <c r="J442" s="259">
        <v>0</v>
      </c>
      <c r="K442" s="259">
        <v>0</v>
      </c>
      <c r="L442" s="259">
        <v>0</v>
      </c>
      <c r="M442" s="259">
        <v>0</v>
      </c>
      <c r="N442" s="259">
        <v>0</v>
      </c>
      <c r="O442" s="259">
        <v>0</v>
      </c>
      <c r="P442" s="259">
        <v>0</v>
      </c>
      <c r="Q442" s="259">
        <v>0</v>
      </c>
      <c r="R442" s="259">
        <v>0</v>
      </c>
      <c r="S442" s="259">
        <v>0</v>
      </c>
      <c r="T442" s="259">
        <v>0</v>
      </c>
      <c r="U442" s="259">
        <f t="shared" si="12"/>
        <v>2700</v>
      </c>
    </row>
    <row r="443" spans="1:21">
      <c r="A443" s="253">
        <v>441</v>
      </c>
      <c r="B443" s="254">
        <v>45782</v>
      </c>
      <c r="C443" s="255" t="s">
        <v>2990</v>
      </c>
      <c r="D443" s="256" t="s">
        <v>3095</v>
      </c>
      <c r="E443" s="257">
        <v>1422018</v>
      </c>
      <c r="F443" s="255" t="s">
        <v>293</v>
      </c>
      <c r="G443" s="258">
        <v>1000</v>
      </c>
      <c r="I443" s="259">
        <v>0</v>
      </c>
      <c r="J443" s="259">
        <v>0</v>
      </c>
      <c r="K443" s="259">
        <v>0</v>
      </c>
      <c r="L443" s="259">
        <v>0</v>
      </c>
      <c r="M443" s="259">
        <v>0</v>
      </c>
      <c r="N443" s="259">
        <v>0</v>
      </c>
      <c r="O443" s="259">
        <v>0</v>
      </c>
      <c r="P443" s="259">
        <v>0</v>
      </c>
      <c r="Q443" s="259">
        <v>0</v>
      </c>
      <c r="R443" s="259">
        <v>0</v>
      </c>
      <c r="S443" s="259">
        <v>0</v>
      </c>
      <c r="T443" s="259">
        <v>0</v>
      </c>
      <c r="U443" s="259">
        <f t="shared" si="12"/>
        <v>1000</v>
      </c>
    </row>
    <row r="444" spans="1:21">
      <c r="A444" s="253">
        <v>442</v>
      </c>
      <c r="B444" s="254">
        <v>45782</v>
      </c>
      <c r="C444" s="255" t="s">
        <v>2644</v>
      </c>
      <c r="D444" s="256" t="s">
        <v>3096</v>
      </c>
      <c r="E444" s="257">
        <v>1422011</v>
      </c>
      <c r="F444" s="255" t="s">
        <v>906</v>
      </c>
      <c r="G444" s="258">
        <v>3000</v>
      </c>
      <c r="I444" s="259">
        <v>0</v>
      </c>
      <c r="J444" s="259">
        <v>0</v>
      </c>
      <c r="K444" s="259">
        <v>0</v>
      </c>
      <c r="L444" s="259">
        <v>0</v>
      </c>
      <c r="M444" s="259">
        <v>0</v>
      </c>
      <c r="N444" s="259">
        <v>0</v>
      </c>
      <c r="O444" s="259">
        <v>0</v>
      </c>
      <c r="P444" s="259">
        <v>0</v>
      </c>
      <c r="Q444" s="259">
        <v>0</v>
      </c>
      <c r="R444" s="259">
        <v>0</v>
      </c>
      <c r="S444" s="259">
        <v>0</v>
      </c>
      <c r="T444" s="259">
        <v>0</v>
      </c>
      <c r="U444" s="259">
        <f t="shared" si="12"/>
        <v>3000</v>
      </c>
    </row>
    <row r="445" spans="1:21">
      <c r="A445" s="253">
        <v>443</v>
      </c>
      <c r="B445" s="254">
        <v>45782</v>
      </c>
      <c r="C445" s="255" t="s">
        <v>3097</v>
      </c>
      <c r="D445" s="256" t="s">
        <v>3098</v>
      </c>
      <c r="E445" s="257">
        <v>1423078</v>
      </c>
      <c r="F445" s="255" t="s">
        <v>915</v>
      </c>
      <c r="G445" s="258">
        <v>1000</v>
      </c>
      <c r="I445" s="259">
        <v>0</v>
      </c>
      <c r="J445" s="259">
        <v>0</v>
      </c>
      <c r="K445" s="259">
        <v>0</v>
      </c>
      <c r="L445" s="259">
        <v>0</v>
      </c>
      <c r="M445" s="259">
        <v>0</v>
      </c>
      <c r="N445" s="259">
        <v>0</v>
      </c>
      <c r="O445" s="259">
        <v>0</v>
      </c>
      <c r="P445" s="259">
        <v>0</v>
      </c>
      <c r="Q445" s="259">
        <v>0</v>
      </c>
      <c r="R445" s="259">
        <v>0</v>
      </c>
      <c r="S445" s="259">
        <v>0</v>
      </c>
      <c r="T445" s="259">
        <v>0</v>
      </c>
      <c r="U445" s="259">
        <f t="shared" si="12"/>
        <v>1000</v>
      </c>
    </row>
    <row r="446" spans="1:21">
      <c r="A446" s="253">
        <v>444</v>
      </c>
      <c r="B446" s="254">
        <v>45783</v>
      </c>
      <c r="C446" s="255" t="s">
        <v>3099</v>
      </c>
      <c r="D446" s="256" t="s">
        <v>3100</v>
      </c>
      <c r="E446" s="257">
        <v>1430007</v>
      </c>
      <c r="F446" s="255" t="s">
        <v>924</v>
      </c>
      <c r="G446" s="258">
        <v>4000</v>
      </c>
      <c r="I446" s="259">
        <v>0</v>
      </c>
      <c r="J446" s="259">
        <v>0</v>
      </c>
      <c r="K446" s="259">
        <v>0</v>
      </c>
      <c r="L446" s="259">
        <v>0</v>
      </c>
      <c r="M446" s="259">
        <v>0</v>
      </c>
      <c r="N446" s="259">
        <v>0</v>
      </c>
      <c r="O446" s="259">
        <v>0</v>
      </c>
      <c r="P446" s="259">
        <v>0</v>
      </c>
      <c r="Q446" s="259">
        <v>0</v>
      </c>
      <c r="R446" s="259">
        <v>0</v>
      </c>
      <c r="S446" s="259">
        <v>0</v>
      </c>
      <c r="T446" s="259">
        <v>0</v>
      </c>
      <c r="U446" s="259">
        <f t="shared" si="12"/>
        <v>4000</v>
      </c>
    </row>
    <row r="447" spans="1:21">
      <c r="A447" s="253">
        <v>445</v>
      </c>
      <c r="B447" s="254">
        <v>45785</v>
      </c>
      <c r="C447" s="255" t="s">
        <v>3101</v>
      </c>
      <c r="D447" s="256" t="s">
        <v>3102</v>
      </c>
      <c r="E447" s="257">
        <v>1423001</v>
      </c>
      <c r="F447" s="255" t="s">
        <v>217</v>
      </c>
      <c r="G447" s="258">
        <v>7169</v>
      </c>
      <c r="I447" s="259">
        <v>0</v>
      </c>
      <c r="J447" s="259">
        <v>0</v>
      </c>
      <c r="K447" s="259">
        <v>0</v>
      </c>
      <c r="L447" s="259">
        <v>0</v>
      </c>
      <c r="M447" s="259">
        <v>0</v>
      </c>
      <c r="N447" s="259">
        <v>0</v>
      </c>
      <c r="O447" s="259">
        <v>0</v>
      </c>
      <c r="P447" s="259">
        <v>0</v>
      </c>
      <c r="Q447" s="259">
        <v>0</v>
      </c>
      <c r="R447" s="259">
        <v>0</v>
      </c>
      <c r="S447" s="259">
        <v>0</v>
      </c>
      <c r="T447" s="259">
        <v>0</v>
      </c>
      <c r="U447" s="259">
        <f t="shared" si="12"/>
        <v>7169</v>
      </c>
    </row>
    <row r="448" spans="1:21">
      <c r="A448" s="253">
        <v>446</v>
      </c>
      <c r="B448" s="254">
        <v>45785</v>
      </c>
      <c r="C448" s="255" t="s">
        <v>3101</v>
      </c>
      <c r="D448" s="256" t="s">
        <v>3103</v>
      </c>
      <c r="E448" s="257">
        <v>1423001</v>
      </c>
      <c r="F448" s="255" t="s">
        <v>217</v>
      </c>
      <c r="G448" s="258">
        <v>7076</v>
      </c>
      <c r="I448" s="259">
        <v>0</v>
      </c>
      <c r="J448" s="259">
        <v>0</v>
      </c>
      <c r="K448" s="259">
        <v>0</v>
      </c>
      <c r="L448" s="259">
        <v>0</v>
      </c>
      <c r="M448" s="259">
        <v>0</v>
      </c>
      <c r="N448" s="259">
        <v>0</v>
      </c>
      <c r="O448" s="259">
        <v>0</v>
      </c>
      <c r="P448" s="259">
        <v>0</v>
      </c>
      <c r="Q448" s="259">
        <v>0</v>
      </c>
      <c r="R448" s="259">
        <v>0</v>
      </c>
      <c r="S448" s="259">
        <v>0</v>
      </c>
      <c r="T448" s="259">
        <v>0</v>
      </c>
      <c r="U448" s="259">
        <f t="shared" si="12"/>
        <v>7076</v>
      </c>
    </row>
    <row r="449" spans="1:21">
      <c r="A449" s="253">
        <v>447</v>
      </c>
      <c r="B449" s="254">
        <v>45785</v>
      </c>
      <c r="C449" s="255" t="s">
        <v>3101</v>
      </c>
      <c r="D449" s="256" t="s">
        <v>3104</v>
      </c>
      <c r="E449" s="257">
        <v>1430007</v>
      </c>
      <c r="F449" s="255" t="s">
        <v>924</v>
      </c>
      <c r="G449" s="258">
        <v>2132</v>
      </c>
      <c r="I449" s="259">
        <v>0</v>
      </c>
      <c r="J449" s="259">
        <v>0</v>
      </c>
      <c r="K449" s="259">
        <v>0</v>
      </c>
      <c r="L449" s="259">
        <v>0</v>
      </c>
      <c r="M449" s="259">
        <v>0</v>
      </c>
      <c r="N449" s="259">
        <v>0</v>
      </c>
      <c r="O449" s="259">
        <v>0</v>
      </c>
      <c r="P449" s="259">
        <v>0</v>
      </c>
      <c r="Q449" s="259">
        <v>0</v>
      </c>
      <c r="R449" s="259">
        <v>0</v>
      </c>
      <c r="S449" s="259">
        <v>0</v>
      </c>
      <c r="T449" s="259">
        <v>0</v>
      </c>
      <c r="U449" s="259">
        <f t="shared" si="12"/>
        <v>2132</v>
      </c>
    </row>
    <row r="450" spans="1:21">
      <c r="A450" s="253">
        <v>448</v>
      </c>
      <c r="B450" s="254">
        <v>45785</v>
      </c>
      <c r="C450" s="255" t="s">
        <v>3101</v>
      </c>
      <c r="D450" s="256" t="s">
        <v>3105</v>
      </c>
      <c r="E450" s="257">
        <v>1423001</v>
      </c>
      <c r="F450" s="255" t="s">
        <v>217</v>
      </c>
      <c r="G450" s="258">
        <v>5069</v>
      </c>
      <c r="I450" s="259">
        <v>0</v>
      </c>
      <c r="J450" s="259">
        <v>0</v>
      </c>
      <c r="K450" s="259">
        <v>0</v>
      </c>
      <c r="L450" s="259">
        <v>0</v>
      </c>
      <c r="M450" s="259">
        <v>0</v>
      </c>
      <c r="N450" s="259">
        <v>0</v>
      </c>
      <c r="O450" s="259">
        <v>0</v>
      </c>
      <c r="P450" s="259">
        <v>0</v>
      </c>
      <c r="Q450" s="259">
        <v>0</v>
      </c>
      <c r="R450" s="259">
        <v>0</v>
      </c>
      <c r="S450" s="259">
        <v>0</v>
      </c>
      <c r="T450" s="259">
        <v>0</v>
      </c>
      <c r="U450" s="259">
        <f t="shared" si="12"/>
        <v>5069</v>
      </c>
    </row>
    <row r="451" spans="1:21">
      <c r="A451" s="253">
        <v>449</v>
      </c>
      <c r="B451" s="254">
        <v>45785</v>
      </c>
      <c r="C451" s="255" t="s">
        <v>3101</v>
      </c>
      <c r="D451" s="256" t="s">
        <v>3106</v>
      </c>
      <c r="E451" s="257">
        <v>1430007</v>
      </c>
      <c r="F451" s="255" t="s">
        <v>924</v>
      </c>
      <c r="G451" s="258">
        <v>5534</v>
      </c>
      <c r="I451" s="259">
        <v>0</v>
      </c>
      <c r="J451" s="259">
        <v>0</v>
      </c>
      <c r="K451" s="259">
        <v>0</v>
      </c>
      <c r="L451" s="259">
        <v>0</v>
      </c>
      <c r="M451" s="259">
        <v>0</v>
      </c>
      <c r="N451" s="259">
        <v>0</v>
      </c>
      <c r="O451" s="259">
        <v>0</v>
      </c>
      <c r="P451" s="259">
        <v>0</v>
      </c>
      <c r="Q451" s="259">
        <v>0</v>
      </c>
      <c r="R451" s="259">
        <v>0</v>
      </c>
      <c r="S451" s="259">
        <v>0</v>
      </c>
      <c r="T451" s="259">
        <v>0</v>
      </c>
      <c r="U451" s="259">
        <f t="shared" si="12"/>
        <v>5534</v>
      </c>
    </row>
    <row r="452" spans="1:21">
      <c r="A452" s="253">
        <v>450</v>
      </c>
      <c r="B452" s="254">
        <v>45786</v>
      </c>
      <c r="C452" s="255" t="s">
        <v>2644</v>
      </c>
      <c r="D452" s="256" t="s">
        <v>3107</v>
      </c>
      <c r="E452" s="257">
        <v>1423017</v>
      </c>
      <c r="F452" s="255" t="s">
        <v>914</v>
      </c>
      <c r="G452" s="258">
        <v>1267</v>
      </c>
      <c r="I452" s="259">
        <v>0</v>
      </c>
      <c r="J452" s="259">
        <v>0</v>
      </c>
      <c r="K452" s="259">
        <v>0</v>
      </c>
      <c r="L452" s="259">
        <v>0</v>
      </c>
      <c r="M452" s="259">
        <v>0</v>
      </c>
      <c r="N452" s="259">
        <v>0</v>
      </c>
      <c r="O452" s="259">
        <v>0</v>
      </c>
      <c r="P452" s="259">
        <v>0</v>
      </c>
      <c r="Q452" s="259">
        <v>0</v>
      </c>
      <c r="R452" s="259">
        <v>0</v>
      </c>
      <c r="S452" s="259">
        <v>0</v>
      </c>
      <c r="T452" s="259">
        <v>0</v>
      </c>
      <c r="U452" s="259">
        <f t="shared" si="12"/>
        <v>1267</v>
      </c>
    </row>
    <row r="453" spans="1:21">
      <c r="A453" s="253">
        <v>451</v>
      </c>
      <c r="B453" s="254">
        <v>45786</v>
      </c>
      <c r="C453" s="255" t="s">
        <v>2804</v>
      </c>
      <c r="D453" s="256" t="s">
        <v>3108</v>
      </c>
      <c r="E453" s="257">
        <v>1422011</v>
      </c>
      <c r="F453" s="255" t="s">
        <v>906</v>
      </c>
      <c r="G453" s="258">
        <v>4400</v>
      </c>
      <c r="I453" s="259">
        <v>0</v>
      </c>
      <c r="J453" s="259">
        <v>0</v>
      </c>
      <c r="K453" s="259">
        <v>0</v>
      </c>
      <c r="L453" s="259">
        <v>0</v>
      </c>
      <c r="M453" s="259">
        <v>0</v>
      </c>
      <c r="N453" s="259">
        <v>0</v>
      </c>
      <c r="O453" s="259">
        <v>0</v>
      </c>
      <c r="P453" s="259">
        <v>0</v>
      </c>
      <c r="Q453" s="259">
        <v>0</v>
      </c>
      <c r="R453" s="259">
        <v>0</v>
      </c>
      <c r="S453" s="259">
        <v>0</v>
      </c>
      <c r="T453" s="259">
        <v>0</v>
      </c>
      <c r="U453" s="259">
        <f t="shared" si="12"/>
        <v>4400</v>
      </c>
    </row>
    <row r="454" spans="1:21">
      <c r="A454" s="253">
        <v>452</v>
      </c>
      <c r="B454" s="254">
        <v>45786</v>
      </c>
      <c r="C454" s="255" t="s">
        <v>2644</v>
      </c>
      <c r="D454" s="256" t="s">
        <v>3109</v>
      </c>
      <c r="E454" s="257">
        <v>1422011</v>
      </c>
      <c r="F454" s="255" t="s">
        <v>906</v>
      </c>
      <c r="G454" s="258">
        <v>4000</v>
      </c>
      <c r="I454" s="259">
        <v>0</v>
      </c>
      <c r="J454" s="259">
        <v>0</v>
      </c>
      <c r="K454" s="259">
        <v>0</v>
      </c>
      <c r="L454" s="259">
        <v>0</v>
      </c>
      <c r="M454" s="259">
        <v>0</v>
      </c>
      <c r="N454" s="259">
        <v>0</v>
      </c>
      <c r="O454" s="259">
        <v>0</v>
      </c>
      <c r="P454" s="259">
        <v>0</v>
      </c>
      <c r="Q454" s="259">
        <v>0</v>
      </c>
      <c r="R454" s="259">
        <v>0</v>
      </c>
      <c r="S454" s="259">
        <v>0</v>
      </c>
      <c r="T454" s="259">
        <v>0</v>
      </c>
      <c r="U454" s="259">
        <f t="shared" si="12"/>
        <v>4000</v>
      </c>
    </row>
    <row r="455" spans="1:21">
      <c r="A455" s="253">
        <v>453</v>
      </c>
      <c r="B455" s="254">
        <v>45786</v>
      </c>
      <c r="C455" s="255" t="s">
        <v>2914</v>
      </c>
      <c r="D455" s="256" t="s">
        <v>3110</v>
      </c>
      <c r="E455" s="257">
        <v>1423078</v>
      </c>
      <c r="F455" s="255" t="s">
        <v>915</v>
      </c>
      <c r="G455" s="258">
        <v>3500</v>
      </c>
      <c r="I455" s="259">
        <v>0</v>
      </c>
      <c r="J455" s="259">
        <v>0</v>
      </c>
      <c r="K455" s="259">
        <v>0</v>
      </c>
      <c r="L455" s="259">
        <v>0</v>
      </c>
      <c r="M455" s="259">
        <v>0</v>
      </c>
      <c r="N455" s="259">
        <v>0</v>
      </c>
      <c r="O455" s="259">
        <v>0</v>
      </c>
      <c r="P455" s="259">
        <v>0</v>
      </c>
      <c r="Q455" s="259">
        <v>0</v>
      </c>
      <c r="R455" s="259">
        <v>0</v>
      </c>
      <c r="S455" s="259">
        <v>0</v>
      </c>
      <c r="T455" s="259">
        <v>0</v>
      </c>
      <c r="U455" s="259">
        <f t="shared" si="12"/>
        <v>3500</v>
      </c>
    </row>
    <row r="456" spans="1:21">
      <c r="A456" s="253">
        <v>454</v>
      </c>
      <c r="B456" s="254">
        <v>45791</v>
      </c>
      <c r="C456" s="255" t="s">
        <v>3101</v>
      </c>
      <c r="D456" s="256" t="s">
        <v>3111</v>
      </c>
      <c r="E456" s="257">
        <v>1423001</v>
      </c>
      <c r="F456" s="255" t="s">
        <v>217</v>
      </c>
      <c r="G456" s="258">
        <v>6943</v>
      </c>
      <c r="I456" s="259">
        <v>0</v>
      </c>
      <c r="J456" s="259">
        <v>0</v>
      </c>
      <c r="K456" s="259">
        <v>0</v>
      </c>
      <c r="L456" s="259">
        <v>0</v>
      </c>
      <c r="M456" s="259">
        <v>0</v>
      </c>
      <c r="N456" s="259">
        <v>0</v>
      </c>
      <c r="O456" s="259">
        <v>0</v>
      </c>
      <c r="P456" s="259">
        <v>0</v>
      </c>
      <c r="Q456" s="259">
        <v>0</v>
      </c>
      <c r="R456" s="259">
        <v>0</v>
      </c>
      <c r="S456" s="259">
        <v>0</v>
      </c>
      <c r="T456" s="259">
        <v>0</v>
      </c>
      <c r="U456" s="259">
        <f t="shared" si="12"/>
        <v>6943</v>
      </c>
    </row>
    <row r="457" spans="1:21">
      <c r="A457" s="253">
        <v>455</v>
      </c>
      <c r="B457" s="254">
        <v>45791</v>
      </c>
      <c r="C457" s="255" t="s">
        <v>3101</v>
      </c>
      <c r="D457" s="256" t="s">
        <v>3112</v>
      </c>
      <c r="E457" s="257">
        <v>1423001</v>
      </c>
      <c r="F457" s="255" t="s">
        <v>217</v>
      </c>
      <c r="G457" s="258">
        <v>4000</v>
      </c>
      <c r="I457" s="259">
        <v>0</v>
      </c>
      <c r="J457" s="259">
        <v>0</v>
      </c>
      <c r="K457" s="259">
        <v>0</v>
      </c>
      <c r="L457" s="259">
        <v>0</v>
      </c>
      <c r="M457" s="259">
        <v>0</v>
      </c>
      <c r="N457" s="259">
        <v>0</v>
      </c>
      <c r="O457" s="259">
        <v>0</v>
      </c>
      <c r="P457" s="259">
        <v>0</v>
      </c>
      <c r="Q457" s="259">
        <v>0</v>
      </c>
      <c r="R457" s="259">
        <v>0</v>
      </c>
      <c r="S457" s="259">
        <v>0</v>
      </c>
      <c r="T457" s="259">
        <v>0</v>
      </c>
      <c r="U457" s="259">
        <f t="shared" si="12"/>
        <v>4000</v>
      </c>
    </row>
    <row r="458" spans="1:21">
      <c r="A458" s="253">
        <v>456</v>
      </c>
      <c r="B458" s="254">
        <v>45791</v>
      </c>
      <c r="C458" s="255" t="s">
        <v>3101</v>
      </c>
      <c r="D458" s="256" t="s">
        <v>3112</v>
      </c>
      <c r="E458" s="257">
        <v>1430007</v>
      </c>
      <c r="F458" s="255" t="s">
        <v>924</v>
      </c>
      <c r="G458" s="258">
        <v>3476</v>
      </c>
      <c r="I458" s="259">
        <v>0</v>
      </c>
      <c r="J458" s="259">
        <v>0</v>
      </c>
      <c r="K458" s="259">
        <v>0</v>
      </c>
      <c r="L458" s="259">
        <v>0</v>
      </c>
      <c r="M458" s="259">
        <v>0</v>
      </c>
      <c r="N458" s="259">
        <v>0</v>
      </c>
      <c r="O458" s="259">
        <v>0</v>
      </c>
      <c r="P458" s="259">
        <v>0</v>
      </c>
      <c r="Q458" s="259">
        <v>0</v>
      </c>
      <c r="R458" s="259">
        <v>0</v>
      </c>
      <c r="S458" s="259">
        <v>0</v>
      </c>
      <c r="T458" s="259">
        <v>0</v>
      </c>
      <c r="U458" s="259">
        <f t="shared" si="12"/>
        <v>3476</v>
      </c>
    </row>
    <row r="459" spans="1:21">
      <c r="A459" s="253">
        <v>457</v>
      </c>
      <c r="B459" s="254">
        <v>45791</v>
      </c>
      <c r="C459" s="255" t="s">
        <v>3101</v>
      </c>
      <c r="D459" s="256" t="s">
        <v>3113</v>
      </c>
      <c r="E459" s="257">
        <v>1423001</v>
      </c>
      <c r="F459" s="255" t="s">
        <v>217</v>
      </c>
      <c r="G459" s="258">
        <v>3392</v>
      </c>
      <c r="I459" s="259">
        <v>0</v>
      </c>
      <c r="J459" s="259">
        <v>0</v>
      </c>
      <c r="K459" s="259">
        <v>0</v>
      </c>
      <c r="L459" s="259">
        <v>0</v>
      </c>
      <c r="M459" s="259">
        <v>0</v>
      </c>
      <c r="N459" s="259">
        <v>0</v>
      </c>
      <c r="O459" s="259">
        <v>0</v>
      </c>
      <c r="P459" s="259">
        <v>0</v>
      </c>
      <c r="Q459" s="259">
        <v>0</v>
      </c>
      <c r="R459" s="259">
        <v>0</v>
      </c>
      <c r="S459" s="259">
        <v>0</v>
      </c>
      <c r="T459" s="259">
        <v>0</v>
      </c>
      <c r="U459" s="259">
        <f t="shared" si="12"/>
        <v>3392</v>
      </c>
    </row>
    <row r="460" spans="1:21">
      <c r="A460" s="253">
        <v>458</v>
      </c>
      <c r="B460" s="254">
        <v>45791</v>
      </c>
      <c r="C460" s="255" t="s">
        <v>3101</v>
      </c>
      <c r="D460" s="256" t="s">
        <v>3113</v>
      </c>
      <c r="E460" s="257">
        <v>1430007</v>
      </c>
      <c r="F460" s="255" t="s">
        <v>924</v>
      </c>
      <c r="G460" s="258">
        <v>3000</v>
      </c>
      <c r="I460" s="259">
        <v>0</v>
      </c>
      <c r="J460" s="259">
        <v>0</v>
      </c>
      <c r="K460" s="259">
        <v>0</v>
      </c>
      <c r="L460" s="259">
        <v>0</v>
      </c>
      <c r="M460" s="259">
        <v>0</v>
      </c>
      <c r="N460" s="259">
        <v>0</v>
      </c>
      <c r="O460" s="259">
        <v>0</v>
      </c>
      <c r="P460" s="259">
        <v>0</v>
      </c>
      <c r="Q460" s="259">
        <v>0</v>
      </c>
      <c r="R460" s="259">
        <v>0</v>
      </c>
      <c r="S460" s="259">
        <v>0</v>
      </c>
      <c r="T460" s="259">
        <v>0</v>
      </c>
      <c r="U460" s="259">
        <f t="shared" si="12"/>
        <v>3000</v>
      </c>
    </row>
    <row r="461" spans="1:21">
      <c r="A461" s="253">
        <v>459</v>
      </c>
      <c r="B461" s="254">
        <v>45792</v>
      </c>
      <c r="C461" s="255" t="s">
        <v>2644</v>
      </c>
      <c r="D461" s="256" t="s">
        <v>3114</v>
      </c>
      <c r="E461" s="257">
        <v>1423078</v>
      </c>
      <c r="F461" s="255" t="s">
        <v>915</v>
      </c>
      <c r="G461" s="258">
        <v>2000</v>
      </c>
      <c r="I461" s="259">
        <v>0</v>
      </c>
      <c r="J461" s="259">
        <v>0</v>
      </c>
      <c r="K461" s="259">
        <v>0</v>
      </c>
      <c r="L461" s="259">
        <v>0</v>
      </c>
      <c r="M461" s="259">
        <v>0</v>
      </c>
      <c r="N461" s="259">
        <v>0</v>
      </c>
      <c r="O461" s="259">
        <v>0</v>
      </c>
      <c r="P461" s="259">
        <v>0</v>
      </c>
      <c r="Q461" s="259">
        <v>0</v>
      </c>
      <c r="R461" s="259">
        <v>0</v>
      </c>
      <c r="S461" s="259">
        <v>0</v>
      </c>
      <c r="T461" s="259">
        <v>0</v>
      </c>
      <c r="U461" s="259">
        <f t="shared" si="12"/>
        <v>2000</v>
      </c>
    </row>
    <row r="462" spans="1:21">
      <c r="A462" s="253">
        <v>460</v>
      </c>
      <c r="B462" s="254">
        <v>45792</v>
      </c>
      <c r="C462" s="255" t="s">
        <v>2644</v>
      </c>
      <c r="D462" s="256" t="s">
        <v>3115</v>
      </c>
      <c r="E462" s="257">
        <v>1423078</v>
      </c>
      <c r="F462" s="255" t="s">
        <v>915</v>
      </c>
      <c r="G462" s="258">
        <v>1300</v>
      </c>
      <c r="I462" s="259">
        <v>0</v>
      </c>
      <c r="J462" s="259">
        <v>0</v>
      </c>
      <c r="K462" s="259">
        <v>0</v>
      </c>
      <c r="L462" s="259">
        <v>0</v>
      </c>
      <c r="M462" s="259">
        <v>0</v>
      </c>
      <c r="N462" s="259">
        <v>0</v>
      </c>
      <c r="O462" s="259">
        <v>0</v>
      </c>
      <c r="P462" s="259">
        <v>0</v>
      </c>
      <c r="Q462" s="259">
        <v>0</v>
      </c>
      <c r="R462" s="259">
        <v>0</v>
      </c>
      <c r="S462" s="259">
        <v>0</v>
      </c>
      <c r="T462" s="259">
        <v>0</v>
      </c>
      <c r="U462" s="259">
        <f t="shared" si="12"/>
        <v>1300</v>
      </c>
    </row>
    <row r="463" spans="1:21">
      <c r="A463" s="253">
        <v>461</v>
      </c>
      <c r="B463" s="254">
        <v>45792</v>
      </c>
      <c r="C463" s="255" t="s">
        <v>3094</v>
      </c>
      <c r="D463" s="256" t="s">
        <v>3116</v>
      </c>
      <c r="E463" s="257">
        <v>1423078</v>
      </c>
      <c r="F463" s="255" t="s">
        <v>915</v>
      </c>
      <c r="G463" s="258">
        <v>800</v>
      </c>
      <c r="I463" s="259">
        <v>0</v>
      </c>
      <c r="J463" s="259">
        <v>0</v>
      </c>
      <c r="K463" s="259">
        <v>0</v>
      </c>
      <c r="L463" s="259">
        <v>0</v>
      </c>
      <c r="M463" s="259">
        <v>0</v>
      </c>
      <c r="N463" s="259">
        <v>0</v>
      </c>
      <c r="O463" s="259">
        <v>0</v>
      </c>
      <c r="P463" s="259">
        <v>0</v>
      </c>
      <c r="Q463" s="259">
        <v>0</v>
      </c>
      <c r="R463" s="259">
        <v>0</v>
      </c>
      <c r="S463" s="259">
        <v>0</v>
      </c>
      <c r="T463" s="259">
        <v>0</v>
      </c>
      <c r="U463" s="259">
        <f t="shared" si="12"/>
        <v>800</v>
      </c>
    </row>
    <row r="464" spans="1:21">
      <c r="A464" s="253">
        <v>462</v>
      </c>
      <c r="B464" s="254">
        <v>45792</v>
      </c>
      <c r="C464" s="255" t="s">
        <v>3094</v>
      </c>
      <c r="D464" s="256" t="s">
        <v>3117</v>
      </c>
      <c r="E464" s="257">
        <v>1423078</v>
      </c>
      <c r="F464" s="255" t="s">
        <v>915</v>
      </c>
      <c r="G464" s="258">
        <v>1000</v>
      </c>
      <c r="I464" s="259">
        <v>0</v>
      </c>
      <c r="J464" s="259">
        <v>0</v>
      </c>
      <c r="K464" s="259">
        <v>0</v>
      </c>
      <c r="L464" s="259">
        <v>0</v>
      </c>
      <c r="M464" s="259">
        <v>0</v>
      </c>
      <c r="N464" s="259">
        <v>0</v>
      </c>
      <c r="O464" s="259">
        <v>0</v>
      </c>
      <c r="P464" s="259">
        <v>0</v>
      </c>
      <c r="Q464" s="259">
        <v>0</v>
      </c>
      <c r="R464" s="259">
        <v>0</v>
      </c>
      <c r="S464" s="259">
        <v>0</v>
      </c>
      <c r="T464" s="259">
        <v>0</v>
      </c>
      <c r="U464" s="259">
        <f t="shared" si="12"/>
        <v>1000</v>
      </c>
    </row>
    <row r="465" spans="1:21">
      <c r="A465" s="253">
        <v>463</v>
      </c>
      <c r="B465" s="254">
        <v>45792</v>
      </c>
      <c r="C465" s="255" t="s">
        <v>2802</v>
      </c>
      <c r="D465" s="256" t="s">
        <v>3118</v>
      </c>
      <c r="E465" s="257">
        <v>1422011</v>
      </c>
      <c r="F465" s="255" t="s">
        <v>906</v>
      </c>
      <c r="G465" s="258">
        <v>2000</v>
      </c>
      <c r="I465" s="259">
        <v>0</v>
      </c>
      <c r="J465" s="259">
        <v>0</v>
      </c>
      <c r="K465" s="259">
        <v>0</v>
      </c>
      <c r="L465" s="259">
        <v>0</v>
      </c>
      <c r="M465" s="259">
        <v>0</v>
      </c>
      <c r="N465" s="259">
        <v>0</v>
      </c>
      <c r="O465" s="259">
        <v>0</v>
      </c>
      <c r="P465" s="259">
        <v>0</v>
      </c>
      <c r="Q465" s="259">
        <v>0</v>
      </c>
      <c r="R465" s="259">
        <v>0</v>
      </c>
      <c r="S465" s="259">
        <v>0</v>
      </c>
      <c r="T465" s="259">
        <v>0</v>
      </c>
      <c r="U465" s="259">
        <f t="shared" si="12"/>
        <v>2000</v>
      </c>
    </row>
    <row r="466" spans="1:21">
      <c r="A466" s="253">
        <v>464</v>
      </c>
      <c r="B466" s="254">
        <v>45792</v>
      </c>
      <c r="C466" s="255" t="s">
        <v>2644</v>
      </c>
      <c r="D466" s="256" t="s">
        <v>3119</v>
      </c>
      <c r="E466" s="257">
        <v>1422011</v>
      </c>
      <c r="F466" s="255" t="s">
        <v>906</v>
      </c>
      <c r="G466" s="258">
        <v>180</v>
      </c>
      <c r="I466" s="259">
        <v>0</v>
      </c>
      <c r="J466" s="259">
        <v>0</v>
      </c>
      <c r="K466" s="259">
        <v>0</v>
      </c>
      <c r="L466" s="259">
        <v>0</v>
      </c>
      <c r="M466" s="259">
        <v>0</v>
      </c>
      <c r="N466" s="259">
        <v>0</v>
      </c>
      <c r="O466" s="259">
        <v>0</v>
      </c>
      <c r="P466" s="259">
        <v>0</v>
      </c>
      <c r="Q466" s="259">
        <v>0</v>
      </c>
      <c r="R466" s="259">
        <v>0</v>
      </c>
      <c r="S466" s="259">
        <v>0</v>
      </c>
      <c r="T466" s="259">
        <v>0</v>
      </c>
      <c r="U466" s="259">
        <f t="shared" si="12"/>
        <v>180</v>
      </c>
    </row>
    <row r="467" spans="1:21">
      <c r="A467" s="253">
        <v>465</v>
      </c>
      <c r="B467" s="254">
        <v>45792</v>
      </c>
      <c r="C467" s="255" t="s">
        <v>2990</v>
      </c>
      <c r="D467" s="256" t="s">
        <v>3120</v>
      </c>
      <c r="E467" s="257">
        <v>1422011</v>
      </c>
      <c r="F467" s="255" t="s">
        <v>906</v>
      </c>
      <c r="G467" s="258">
        <v>4000</v>
      </c>
      <c r="I467" s="259">
        <v>0</v>
      </c>
      <c r="J467" s="259">
        <v>0</v>
      </c>
      <c r="K467" s="259">
        <v>0</v>
      </c>
      <c r="L467" s="259">
        <v>0</v>
      </c>
      <c r="M467" s="259">
        <v>0</v>
      </c>
      <c r="N467" s="259">
        <v>0</v>
      </c>
      <c r="O467" s="259">
        <v>0</v>
      </c>
      <c r="P467" s="259">
        <v>0</v>
      </c>
      <c r="Q467" s="259">
        <v>0</v>
      </c>
      <c r="R467" s="259">
        <v>0</v>
      </c>
      <c r="S467" s="259">
        <v>0</v>
      </c>
      <c r="T467" s="259">
        <v>0</v>
      </c>
      <c r="U467" s="259">
        <f t="shared" si="12"/>
        <v>4000</v>
      </c>
    </row>
    <row r="468" spans="1:21">
      <c r="A468" s="253">
        <v>466</v>
      </c>
      <c r="B468" s="254">
        <v>45792</v>
      </c>
      <c r="C468" s="255" t="s">
        <v>2804</v>
      </c>
      <c r="D468" s="256" t="s">
        <v>3121</v>
      </c>
      <c r="E468" s="257">
        <v>1422011</v>
      </c>
      <c r="F468" s="255" t="s">
        <v>906</v>
      </c>
      <c r="G468" s="258">
        <v>2500</v>
      </c>
      <c r="I468" s="259">
        <v>0</v>
      </c>
      <c r="J468" s="259">
        <v>0</v>
      </c>
      <c r="K468" s="259">
        <v>0</v>
      </c>
      <c r="L468" s="259">
        <v>0</v>
      </c>
      <c r="M468" s="259">
        <v>0</v>
      </c>
      <c r="N468" s="259">
        <v>0</v>
      </c>
      <c r="O468" s="259">
        <v>0</v>
      </c>
      <c r="P468" s="259">
        <v>0</v>
      </c>
      <c r="Q468" s="259">
        <v>0</v>
      </c>
      <c r="R468" s="259">
        <v>0</v>
      </c>
      <c r="S468" s="259">
        <v>0</v>
      </c>
      <c r="T468" s="259">
        <v>0</v>
      </c>
      <c r="U468" s="259">
        <f t="shared" si="12"/>
        <v>2500</v>
      </c>
    </row>
    <row r="469" spans="1:21">
      <c r="A469" s="253">
        <v>467</v>
      </c>
      <c r="B469" s="254">
        <v>45792</v>
      </c>
      <c r="C469" s="255" t="s">
        <v>3122</v>
      </c>
      <c r="D469" s="256" t="s">
        <v>3123</v>
      </c>
      <c r="E469" s="257">
        <v>1430007</v>
      </c>
      <c r="F469" s="255" t="s">
        <v>924</v>
      </c>
      <c r="G469" s="258">
        <v>6000</v>
      </c>
      <c r="I469" s="259">
        <v>0</v>
      </c>
      <c r="J469" s="259">
        <v>0</v>
      </c>
      <c r="K469" s="259">
        <v>0</v>
      </c>
      <c r="L469" s="259">
        <v>0</v>
      </c>
      <c r="M469" s="259">
        <v>0</v>
      </c>
      <c r="N469" s="259">
        <v>0</v>
      </c>
      <c r="O469" s="259">
        <v>0</v>
      </c>
      <c r="P469" s="259">
        <v>0</v>
      </c>
      <c r="Q469" s="259">
        <v>0</v>
      </c>
      <c r="R469" s="259">
        <v>0</v>
      </c>
      <c r="S469" s="259">
        <v>0</v>
      </c>
      <c r="T469" s="259">
        <v>0</v>
      </c>
      <c r="U469" s="259">
        <f t="shared" si="12"/>
        <v>6000</v>
      </c>
    </row>
    <row r="470" spans="1:21">
      <c r="A470" s="253">
        <v>468</v>
      </c>
      <c r="B470" s="254">
        <v>45792</v>
      </c>
      <c r="C470" s="255" t="s">
        <v>2726</v>
      </c>
      <c r="D470" s="256" t="s">
        <v>3124</v>
      </c>
      <c r="E470" s="257">
        <v>1422036</v>
      </c>
      <c r="F470" s="255" t="s">
        <v>313</v>
      </c>
      <c r="G470" s="258">
        <v>5200</v>
      </c>
      <c r="I470" s="259">
        <v>0</v>
      </c>
      <c r="J470" s="259">
        <v>0</v>
      </c>
      <c r="K470" s="259">
        <v>0</v>
      </c>
      <c r="L470" s="259">
        <v>0</v>
      </c>
      <c r="M470" s="259">
        <v>0</v>
      </c>
      <c r="N470" s="259">
        <v>0</v>
      </c>
      <c r="O470" s="259">
        <v>0</v>
      </c>
      <c r="P470" s="259">
        <v>0</v>
      </c>
      <c r="Q470" s="259">
        <v>0</v>
      </c>
      <c r="R470" s="259">
        <v>0</v>
      </c>
      <c r="S470" s="259">
        <v>0</v>
      </c>
      <c r="T470" s="259">
        <v>0</v>
      </c>
      <c r="U470" s="259">
        <f t="shared" si="12"/>
        <v>5200</v>
      </c>
    </row>
    <row r="471" spans="1:21">
      <c r="A471" s="253">
        <v>469</v>
      </c>
      <c r="B471" s="254">
        <v>45792</v>
      </c>
      <c r="C471" s="255" t="s">
        <v>2726</v>
      </c>
      <c r="D471" s="256" t="s">
        <v>3125</v>
      </c>
      <c r="E471" s="257">
        <v>1422044</v>
      </c>
      <c r="F471" s="255" t="s">
        <v>323</v>
      </c>
      <c r="G471" s="258">
        <v>1800</v>
      </c>
      <c r="I471" s="259">
        <v>0</v>
      </c>
      <c r="J471" s="259">
        <v>0</v>
      </c>
      <c r="K471" s="259">
        <v>0</v>
      </c>
      <c r="L471" s="259">
        <v>0</v>
      </c>
      <c r="M471" s="259">
        <v>0</v>
      </c>
      <c r="N471" s="259">
        <v>0</v>
      </c>
      <c r="O471" s="259">
        <v>0</v>
      </c>
      <c r="P471" s="259">
        <v>0</v>
      </c>
      <c r="Q471" s="259">
        <v>0</v>
      </c>
      <c r="R471" s="259">
        <v>0</v>
      </c>
      <c r="S471" s="259">
        <v>0</v>
      </c>
      <c r="T471" s="259">
        <v>0</v>
      </c>
      <c r="U471" s="259">
        <f t="shared" si="12"/>
        <v>1800</v>
      </c>
    </row>
    <row r="472" spans="1:21">
      <c r="A472" s="253">
        <v>470</v>
      </c>
      <c r="B472" s="254">
        <v>45792</v>
      </c>
      <c r="C472" s="255" t="s">
        <v>2726</v>
      </c>
      <c r="D472" s="256" t="s">
        <v>3126</v>
      </c>
      <c r="E472" s="257">
        <v>1422044</v>
      </c>
      <c r="F472" s="255" t="s">
        <v>323</v>
      </c>
      <c r="G472" s="258">
        <v>5000</v>
      </c>
      <c r="I472" s="259">
        <v>0</v>
      </c>
      <c r="J472" s="259">
        <v>0</v>
      </c>
      <c r="K472" s="259">
        <v>0</v>
      </c>
      <c r="L472" s="259">
        <v>0</v>
      </c>
      <c r="M472" s="259">
        <v>0</v>
      </c>
      <c r="N472" s="259">
        <v>0</v>
      </c>
      <c r="O472" s="259">
        <v>0</v>
      </c>
      <c r="P472" s="259">
        <v>0</v>
      </c>
      <c r="Q472" s="259">
        <v>0</v>
      </c>
      <c r="R472" s="259">
        <v>0</v>
      </c>
      <c r="S472" s="259">
        <v>0</v>
      </c>
      <c r="T472" s="259">
        <v>0</v>
      </c>
      <c r="U472" s="259">
        <f t="shared" si="12"/>
        <v>5000</v>
      </c>
    </row>
    <row r="473" spans="1:21">
      <c r="A473" s="253">
        <v>471</v>
      </c>
      <c r="B473" s="254">
        <v>45792</v>
      </c>
      <c r="C473" s="255" t="s">
        <v>2726</v>
      </c>
      <c r="D473" s="256" t="s">
        <v>3127</v>
      </c>
      <c r="E473" s="257">
        <v>1422040</v>
      </c>
      <c r="F473" s="255" t="s">
        <v>317</v>
      </c>
      <c r="G473" s="258">
        <v>500</v>
      </c>
      <c r="I473" s="259">
        <v>0</v>
      </c>
      <c r="J473" s="259">
        <v>0</v>
      </c>
      <c r="K473" s="259">
        <v>0</v>
      </c>
      <c r="L473" s="259">
        <v>0</v>
      </c>
      <c r="M473" s="259">
        <v>0</v>
      </c>
      <c r="N473" s="259">
        <v>0</v>
      </c>
      <c r="O473" s="259">
        <v>0</v>
      </c>
      <c r="P473" s="259">
        <v>0</v>
      </c>
      <c r="Q473" s="259">
        <v>0</v>
      </c>
      <c r="R473" s="259">
        <v>0</v>
      </c>
      <c r="S473" s="259">
        <v>0</v>
      </c>
      <c r="T473" s="259">
        <v>0</v>
      </c>
      <c r="U473" s="259">
        <f t="shared" si="12"/>
        <v>500</v>
      </c>
    </row>
    <row r="474" spans="1:21">
      <c r="A474" s="253">
        <v>472</v>
      </c>
      <c r="B474" s="254">
        <v>45792</v>
      </c>
      <c r="C474" s="255" t="s">
        <v>2726</v>
      </c>
      <c r="D474" s="256" t="s">
        <v>3128</v>
      </c>
      <c r="E474" s="257">
        <v>1422044</v>
      </c>
      <c r="F474" s="255" t="s">
        <v>323</v>
      </c>
      <c r="G474" s="258">
        <v>1800</v>
      </c>
      <c r="I474" s="259">
        <v>0</v>
      </c>
      <c r="J474" s="259">
        <v>0</v>
      </c>
      <c r="K474" s="259">
        <v>0</v>
      </c>
      <c r="L474" s="259">
        <v>0</v>
      </c>
      <c r="M474" s="259">
        <v>0</v>
      </c>
      <c r="N474" s="259">
        <v>0</v>
      </c>
      <c r="O474" s="259">
        <v>0</v>
      </c>
      <c r="P474" s="259">
        <v>0</v>
      </c>
      <c r="Q474" s="259">
        <v>0</v>
      </c>
      <c r="R474" s="259">
        <v>0</v>
      </c>
      <c r="S474" s="259">
        <v>0</v>
      </c>
      <c r="T474" s="259">
        <v>0</v>
      </c>
      <c r="U474" s="259">
        <f t="shared" si="12"/>
        <v>1800</v>
      </c>
    </row>
    <row r="475" spans="1:21">
      <c r="A475" s="253">
        <v>473</v>
      </c>
      <c r="B475" s="254">
        <v>45792</v>
      </c>
      <c r="C475" s="255" t="s">
        <v>2726</v>
      </c>
      <c r="D475" s="256" t="s">
        <v>3129</v>
      </c>
      <c r="E475" s="257">
        <v>1422044</v>
      </c>
      <c r="F475" s="255" t="s">
        <v>323</v>
      </c>
      <c r="G475" s="258">
        <v>800</v>
      </c>
      <c r="I475" s="259">
        <v>0</v>
      </c>
      <c r="J475" s="259">
        <v>0</v>
      </c>
      <c r="K475" s="259">
        <v>0</v>
      </c>
      <c r="L475" s="259">
        <v>0</v>
      </c>
      <c r="M475" s="259">
        <v>0</v>
      </c>
      <c r="N475" s="259">
        <v>0</v>
      </c>
      <c r="O475" s="259">
        <v>0</v>
      </c>
      <c r="P475" s="259">
        <v>0</v>
      </c>
      <c r="Q475" s="259">
        <v>0</v>
      </c>
      <c r="R475" s="259">
        <v>0</v>
      </c>
      <c r="S475" s="259">
        <v>0</v>
      </c>
      <c r="T475" s="259">
        <v>0</v>
      </c>
      <c r="U475" s="259">
        <f t="shared" si="12"/>
        <v>800</v>
      </c>
    </row>
    <row r="476" spans="1:21">
      <c r="A476" s="253">
        <v>474</v>
      </c>
      <c r="B476" s="254">
        <v>45792</v>
      </c>
      <c r="C476" s="255" t="s">
        <v>2726</v>
      </c>
      <c r="D476" s="256" t="s">
        <v>3130</v>
      </c>
      <c r="E476" s="257">
        <v>1422044</v>
      </c>
      <c r="F476" s="255" t="s">
        <v>323</v>
      </c>
      <c r="G476" s="258">
        <v>800</v>
      </c>
      <c r="I476" s="259">
        <v>0</v>
      </c>
      <c r="J476" s="259">
        <v>0</v>
      </c>
      <c r="K476" s="259">
        <v>0</v>
      </c>
      <c r="L476" s="259">
        <v>0</v>
      </c>
      <c r="M476" s="259">
        <v>0</v>
      </c>
      <c r="N476" s="259">
        <v>0</v>
      </c>
      <c r="O476" s="259">
        <v>0</v>
      </c>
      <c r="P476" s="259">
        <v>0</v>
      </c>
      <c r="Q476" s="259">
        <v>0</v>
      </c>
      <c r="R476" s="259">
        <v>0</v>
      </c>
      <c r="S476" s="259">
        <v>0</v>
      </c>
      <c r="T476" s="259">
        <v>0</v>
      </c>
      <c r="U476" s="259">
        <f t="shared" si="12"/>
        <v>800</v>
      </c>
    </row>
    <row r="477" spans="1:21">
      <c r="A477" s="253">
        <v>475</v>
      </c>
      <c r="B477" s="254">
        <v>45792</v>
      </c>
      <c r="C477" s="255" t="s">
        <v>3131</v>
      </c>
      <c r="D477" s="256" t="s">
        <v>3132</v>
      </c>
      <c r="E477" s="257">
        <v>1412022</v>
      </c>
      <c r="F477" s="255" t="s">
        <v>259</v>
      </c>
      <c r="G477" s="258">
        <v>824</v>
      </c>
      <c r="I477" s="259">
        <v>0</v>
      </c>
      <c r="J477" s="259">
        <v>0</v>
      </c>
      <c r="K477" s="259">
        <v>0</v>
      </c>
      <c r="L477" s="259">
        <v>0</v>
      </c>
      <c r="M477" s="259">
        <v>0</v>
      </c>
      <c r="N477" s="259">
        <v>0</v>
      </c>
      <c r="O477" s="259">
        <v>0</v>
      </c>
      <c r="P477" s="259">
        <v>0</v>
      </c>
      <c r="Q477" s="259">
        <v>0</v>
      </c>
      <c r="R477" s="259">
        <v>0</v>
      </c>
      <c r="S477" s="259">
        <v>0</v>
      </c>
      <c r="T477" s="259">
        <v>0</v>
      </c>
      <c r="U477" s="259">
        <f t="shared" si="12"/>
        <v>824</v>
      </c>
    </row>
    <row r="478" spans="1:21">
      <c r="A478" s="253">
        <v>476</v>
      </c>
      <c r="B478" s="254">
        <v>45793</v>
      </c>
      <c r="C478" s="255" t="s">
        <v>2690</v>
      </c>
      <c r="D478" s="256" t="s">
        <v>3133</v>
      </c>
      <c r="E478" s="257">
        <v>1423078</v>
      </c>
      <c r="F478" s="255" t="s">
        <v>915</v>
      </c>
      <c r="G478" s="258">
        <v>480</v>
      </c>
      <c r="I478" s="259">
        <v>0</v>
      </c>
      <c r="J478" s="259">
        <v>0</v>
      </c>
      <c r="K478" s="259">
        <v>0</v>
      </c>
      <c r="L478" s="259">
        <v>0</v>
      </c>
      <c r="M478" s="259">
        <v>0</v>
      </c>
      <c r="N478" s="259">
        <v>0</v>
      </c>
      <c r="O478" s="259">
        <v>0</v>
      </c>
      <c r="P478" s="259">
        <v>0</v>
      </c>
      <c r="Q478" s="259">
        <v>0</v>
      </c>
      <c r="R478" s="259">
        <v>0</v>
      </c>
      <c r="S478" s="259">
        <v>0</v>
      </c>
      <c r="T478" s="259">
        <v>0</v>
      </c>
      <c r="U478" s="259">
        <f t="shared" si="12"/>
        <v>480</v>
      </c>
    </row>
    <row r="479" spans="1:21">
      <c r="A479" s="253">
        <v>477</v>
      </c>
      <c r="B479" s="254">
        <v>45793</v>
      </c>
      <c r="C479" s="255" t="s">
        <v>2810</v>
      </c>
      <c r="D479" s="256" t="s">
        <v>3134</v>
      </c>
      <c r="E479" s="257">
        <v>1423517</v>
      </c>
      <c r="F479" s="255" t="s">
        <v>919</v>
      </c>
      <c r="G479" s="258">
        <v>1810</v>
      </c>
      <c r="I479" s="259">
        <v>0</v>
      </c>
      <c r="J479" s="259">
        <v>0</v>
      </c>
      <c r="K479" s="259">
        <v>0</v>
      </c>
      <c r="L479" s="259">
        <v>0</v>
      </c>
      <c r="M479" s="259">
        <v>0</v>
      </c>
      <c r="N479" s="259">
        <v>0</v>
      </c>
      <c r="O479" s="259">
        <v>0</v>
      </c>
      <c r="P479" s="259">
        <v>0</v>
      </c>
      <c r="Q479" s="259">
        <v>0</v>
      </c>
      <c r="R479" s="259">
        <v>0</v>
      </c>
      <c r="S479" s="259">
        <v>0</v>
      </c>
      <c r="T479" s="259">
        <v>0</v>
      </c>
      <c r="U479" s="259">
        <f t="shared" si="12"/>
        <v>1810</v>
      </c>
    </row>
    <row r="480" spans="1:21">
      <c r="A480" s="253">
        <v>478</v>
      </c>
      <c r="B480" s="254">
        <v>45793</v>
      </c>
      <c r="C480" s="255" t="s">
        <v>2810</v>
      </c>
      <c r="D480" s="256" t="s">
        <v>3135</v>
      </c>
      <c r="E480" s="257">
        <v>1423517</v>
      </c>
      <c r="F480" s="255" t="s">
        <v>919</v>
      </c>
      <c r="G480" s="258">
        <v>1850</v>
      </c>
      <c r="I480" s="259">
        <v>0</v>
      </c>
      <c r="J480" s="259">
        <v>0</v>
      </c>
      <c r="K480" s="259">
        <v>0</v>
      </c>
      <c r="L480" s="259">
        <v>0</v>
      </c>
      <c r="M480" s="259">
        <v>0</v>
      </c>
      <c r="N480" s="259">
        <v>0</v>
      </c>
      <c r="O480" s="259">
        <v>0</v>
      </c>
      <c r="P480" s="259">
        <v>0</v>
      </c>
      <c r="Q480" s="259">
        <v>0</v>
      </c>
      <c r="R480" s="259">
        <v>0</v>
      </c>
      <c r="S480" s="259">
        <v>0</v>
      </c>
      <c r="T480" s="259">
        <v>0</v>
      </c>
      <c r="U480" s="259">
        <f t="shared" si="12"/>
        <v>1850</v>
      </c>
    </row>
    <row r="481" spans="1:21">
      <c r="A481" s="253">
        <v>479</v>
      </c>
      <c r="B481" s="254">
        <v>45793</v>
      </c>
      <c r="C481" s="255" t="s">
        <v>2949</v>
      </c>
      <c r="D481" s="256" t="s">
        <v>3136</v>
      </c>
      <c r="E481" s="257">
        <v>1422033</v>
      </c>
      <c r="F481" s="255" t="s">
        <v>311</v>
      </c>
      <c r="G481" s="258">
        <v>4050</v>
      </c>
      <c r="I481" s="259">
        <v>0</v>
      </c>
      <c r="J481" s="259">
        <v>0</v>
      </c>
      <c r="K481" s="259">
        <v>0</v>
      </c>
      <c r="L481" s="259">
        <v>0</v>
      </c>
      <c r="M481" s="259">
        <v>0</v>
      </c>
      <c r="N481" s="259">
        <v>0</v>
      </c>
      <c r="O481" s="259">
        <v>0</v>
      </c>
      <c r="P481" s="259">
        <v>0</v>
      </c>
      <c r="Q481" s="259">
        <v>0</v>
      </c>
      <c r="R481" s="259">
        <v>0</v>
      </c>
      <c r="S481" s="259">
        <v>0</v>
      </c>
      <c r="T481" s="259">
        <v>0</v>
      </c>
      <c r="U481" s="259">
        <f t="shared" si="12"/>
        <v>4050</v>
      </c>
    </row>
    <row r="482" spans="1:21">
      <c r="A482" s="253">
        <v>480</v>
      </c>
      <c r="B482" s="254">
        <v>45793</v>
      </c>
      <c r="C482" s="255" t="s">
        <v>2949</v>
      </c>
      <c r="D482" s="256" t="s">
        <v>3137</v>
      </c>
      <c r="E482" s="257">
        <v>1422033</v>
      </c>
      <c r="F482" s="255" t="s">
        <v>311</v>
      </c>
      <c r="G482" s="258">
        <v>1200</v>
      </c>
      <c r="I482" s="259">
        <v>0</v>
      </c>
      <c r="J482" s="259">
        <v>0</v>
      </c>
      <c r="K482" s="259">
        <v>0</v>
      </c>
      <c r="L482" s="259">
        <v>0</v>
      </c>
      <c r="M482" s="259">
        <v>0</v>
      </c>
      <c r="N482" s="259">
        <v>0</v>
      </c>
      <c r="O482" s="259">
        <v>0</v>
      </c>
      <c r="P482" s="259">
        <v>0</v>
      </c>
      <c r="Q482" s="259">
        <v>0</v>
      </c>
      <c r="R482" s="259">
        <v>0</v>
      </c>
      <c r="S482" s="259">
        <v>0</v>
      </c>
      <c r="T482" s="259">
        <v>0</v>
      </c>
      <c r="U482" s="259">
        <f t="shared" si="12"/>
        <v>1200</v>
      </c>
    </row>
    <row r="483" spans="1:21">
      <c r="A483" s="253">
        <v>481</v>
      </c>
      <c r="B483" s="254">
        <v>45793</v>
      </c>
      <c r="C483" s="255" t="s">
        <v>3138</v>
      </c>
      <c r="D483" s="256" t="s">
        <v>3139</v>
      </c>
      <c r="E483" s="257">
        <v>1422033</v>
      </c>
      <c r="F483" s="255" t="s">
        <v>311</v>
      </c>
      <c r="G483" s="258">
        <v>1000</v>
      </c>
      <c r="I483" s="259">
        <v>0</v>
      </c>
      <c r="J483" s="259">
        <v>0</v>
      </c>
      <c r="K483" s="259">
        <v>0</v>
      </c>
      <c r="L483" s="259">
        <v>0</v>
      </c>
      <c r="M483" s="259">
        <v>0</v>
      </c>
      <c r="N483" s="259">
        <v>0</v>
      </c>
      <c r="O483" s="259">
        <v>0</v>
      </c>
      <c r="P483" s="259">
        <v>0</v>
      </c>
      <c r="Q483" s="259">
        <v>0</v>
      </c>
      <c r="R483" s="259">
        <v>0</v>
      </c>
      <c r="S483" s="259">
        <v>0</v>
      </c>
      <c r="T483" s="259">
        <v>0</v>
      </c>
      <c r="U483" s="259">
        <f t="shared" si="12"/>
        <v>1000</v>
      </c>
    </row>
    <row r="484" spans="1:21">
      <c r="A484" s="253">
        <v>482</v>
      </c>
      <c r="B484" s="254">
        <v>45793</v>
      </c>
      <c r="C484" s="255" t="s">
        <v>3138</v>
      </c>
      <c r="D484" s="256" t="s">
        <v>3140</v>
      </c>
      <c r="E484" s="257">
        <v>1422033</v>
      </c>
      <c r="F484" s="255" t="s">
        <v>311</v>
      </c>
      <c r="G484" s="258">
        <v>1000</v>
      </c>
      <c r="I484" s="259">
        <v>0</v>
      </c>
      <c r="J484" s="259">
        <v>0</v>
      </c>
      <c r="K484" s="259">
        <v>0</v>
      </c>
      <c r="L484" s="259">
        <v>0</v>
      </c>
      <c r="M484" s="259">
        <v>0</v>
      </c>
      <c r="N484" s="259">
        <v>0</v>
      </c>
      <c r="O484" s="259">
        <v>0</v>
      </c>
      <c r="P484" s="259">
        <v>0</v>
      </c>
      <c r="Q484" s="259">
        <v>0</v>
      </c>
      <c r="R484" s="259">
        <v>0</v>
      </c>
      <c r="S484" s="259">
        <v>0</v>
      </c>
      <c r="T484" s="259">
        <v>0</v>
      </c>
      <c r="U484" s="259">
        <f t="shared" si="12"/>
        <v>1000</v>
      </c>
    </row>
    <row r="485" spans="1:21">
      <c r="A485" s="253">
        <v>483</v>
      </c>
      <c r="B485" s="254">
        <v>45793</v>
      </c>
      <c r="C485" s="255" t="s">
        <v>2726</v>
      </c>
      <c r="D485" s="256" t="s">
        <v>3141</v>
      </c>
      <c r="E485" s="257">
        <v>1423078</v>
      </c>
      <c r="F485" s="255" t="s">
        <v>915</v>
      </c>
      <c r="G485" s="258">
        <v>2500</v>
      </c>
      <c r="I485" s="259">
        <v>0</v>
      </c>
      <c r="J485" s="259">
        <v>0</v>
      </c>
      <c r="K485" s="259">
        <v>0</v>
      </c>
      <c r="L485" s="259">
        <v>0</v>
      </c>
      <c r="M485" s="259">
        <v>0</v>
      </c>
      <c r="N485" s="259">
        <v>0</v>
      </c>
      <c r="O485" s="259">
        <v>0</v>
      </c>
      <c r="P485" s="259">
        <v>0</v>
      </c>
      <c r="Q485" s="259">
        <v>0</v>
      </c>
      <c r="R485" s="259">
        <v>0</v>
      </c>
      <c r="S485" s="259">
        <v>0</v>
      </c>
      <c r="T485" s="259">
        <v>0</v>
      </c>
      <c r="U485" s="259">
        <f t="shared" si="12"/>
        <v>2500</v>
      </c>
    </row>
    <row r="486" spans="1:21">
      <c r="A486" s="253">
        <v>484</v>
      </c>
      <c r="B486" s="254">
        <v>45793</v>
      </c>
      <c r="C486" s="255" t="s">
        <v>2914</v>
      </c>
      <c r="D486" s="256" t="s">
        <v>3142</v>
      </c>
      <c r="E486" s="257">
        <v>1423078</v>
      </c>
      <c r="F486" s="255" t="s">
        <v>915</v>
      </c>
      <c r="G486" s="258">
        <v>5000</v>
      </c>
      <c r="I486" s="259">
        <v>0</v>
      </c>
      <c r="J486" s="259">
        <v>0</v>
      </c>
      <c r="K486" s="259">
        <v>0</v>
      </c>
      <c r="L486" s="259">
        <v>0</v>
      </c>
      <c r="M486" s="259">
        <v>0</v>
      </c>
      <c r="N486" s="259">
        <v>0</v>
      </c>
      <c r="O486" s="259">
        <v>0</v>
      </c>
      <c r="P486" s="259">
        <v>0</v>
      </c>
      <c r="Q486" s="259">
        <v>0</v>
      </c>
      <c r="R486" s="259">
        <v>0</v>
      </c>
      <c r="S486" s="259">
        <v>0</v>
      </c>
      <c r="T486" s="259">
        <v>0</v>
      </c>
      <c r="U486" s="259">
        <f t="shared" ref="U486:U549" si="13">G486</f>
        <v>5000</v>
      </c>
    </row>
    <row r="487" spans="1:21">
      <c r="A487" s="253">
        <v>485</v>
      </c>
      <c r="B487" s="254">
        <v>45796</v>
      </c>
      <c r="C487" s="255" t="s">
        <v>2914</v>
      </c>
      <c r="D487" s="256" t="s">
        <v>3143</v>
      </c>
      <c r="E487" s="257">
        <v>1423078</v>
      </c>
      <c r="F487" s="255" t="s">
        <v>915</v>
      </c>
      <c r="G487" s="258">
        <v>1250</v>
      </c>
      <c r="I487" s="259">
        <v>0</v>
      </c>
      <c r="J487" s="259">
        <v>0</v>
      </c>
      <c r="K487" s="259">
        <v>0</v>
      </c>
      <c r="L487" s="259">
        <v>0</v>
      </c>
      <c r="M487" s="259">
        <v>0</v>
      </c>
      <c r="N487" s="259">
        <v>0</v>
      </c>
      <c r="O487" s="259">
        <v>0</v>
      </c>
      <c r="P487" s="259">
        <v>0</v>
      </c>
      <c r="Q487" s="259">
        <v>0</v>
      </c>
      <c r="R487" s="259">
        <v>0</v>
      </c>
      <c r="S487" s="259">
        <v>0</v>
      </c>
      <c r="T487" s="259">
        <v>0</v>
      </c>
      <c r="U487" s="259">
        <f t="shared" si="13"/>
        <v>1250</v>
      </c>
    </row>
    <row r="488" spans="1:21">
      <c r="A488" s="253">
        <v>486</v>
      </c>
      <c r="B488" s="254">
        <v>45798</v>
      </c>
      <c r="C488" s="255" t="s">
        <v>3101</v>
      </c>
      <c r="D488" s="256" t="s">
        <v>3144</v>
      </c>
      <c r="E488" s="257">
        <v>1423001</v>
      </c>
      <c r="F488" s="255" t="s">
        <v>217</v>
      </c>
      <c r="G488" s="258">
        <v>15000</v>
      </c>
      <c r="I488" s="259">
        <v>0</v>
      </c>
      <c r="J488" s="259">
        <v>0</v>
      </c>
      <c r="K488" s="259">
        <v>0</v>
      </c>
      <c r="L488" s="259">
        <v>0</v>
      </c>
      <c r="M488" s="259">
        <v>0</v>
      </c>
      <c r="N488" s="259">
        <v>0</v>
      </c>
      <c r="O488" s="259">
        <v>0</v>
      </c>
      <c r="P488" s="259">
        <v>0</v>
      </c>
      <c r="Q488" s="259">
        <v>0</v>
      </c>
      <c r="R488" s="259">
        <v>0</v>
      </c>
      <c r="S488" s="259">
        <v>0</v>
      </c>
      <c r="T488" s="259">
        <v>0</v>
      </c>
      <c r="U488" s="259">
        <f t="shared" si="13"/>
        <v>15000</v>
      </c>
    </row>
    <row r="489" spans="1:21">
      <c r="A489" s="253">
        <v>487</v>
      </c>
      <c r="B489" s="254">
        <v>45798</v>
      </c>
      <c r="C489" s="255" t="s">
        <v>3101</v>
      </c>
      <c r="D489" s="256" t="s">
        <v>3144</v>
      </c>
      <c r="E489" s="257">
        <v>1430007</v>
      </c>
      <c r="F489" s="255" t="s">
        <v>924</v>
      </c>
      <c r="G489" s="258">
        <v>10107</v>
      </c>
      <c r="I489" s="259">
        <v>0</v>
      </c>
      <c r="J489" s="259">
        <v>0</v>
      </c>
      <c r="K489" s="259">
        <v>0</v>
      </c>
      <c r="L489" s="259">
        <v>0</v>
      </c>
      <c r="M489" s="259">
        <v>0</v>
      </c>
      <c r="N489" s="259">
        <v>0</v>
      </c>
      <c r="O489" s="259">
        <v>0</v>
      </c>
      <c r="P489" s="259">
        <v>0</v>
      </c>
      <c r="Q489" s="259">
        <v>0</v>
      </c>
      <c r="R489" s="259">
        <v>0</v>
      </c>
      <c r="S489" s="259">
        <v>0</v>
      </c>
      <c r="T489" s="259">
        <v>0</v>
      </c>
      <c r="U489" s="259">
        <f t="shared" si="13"/>
        <v>10107</v>
      </c>
    </row>
    <row r="490" spans="1:21">
      <c r="A490" s="253">
        <v>488</v>
      </c>
      <c r="B490" s="254">
        <v>45798</v>
      </c>
      <c r="C490" s="255" t="s">
        <v>3097</v>
      </c>
      <c r="D490" s="256" t="s">
        <v>3145</v>
      </c>
      <c r="E490" s="257">
        <v>1423078</v>
      </c>
      <c r="F490" s="255" t="s">
        <v>915</v>
      </c>
      <c r="G490" s="258">
        <v>1900</v>
      </c>
      <c r="I490" s="259">
        <v>0</v>
      </c>
      <c r="J490" s="259">
        <v>0</v>
      </c>
      <c r="K490" s="259">
        <v>0</v>
      </c>
      <c r="L490" s="259">
        <v>0</v>
      </c>
      <c r="M490" s="259">
        <v>0</v>
      </c>
      <c r="N490" s="259">
        <v>0</v>
      </c>
      <c r="O490" s="259">
        <v>0</v>
      </c>
      <c r="P490" s="259">
        <v>0</v>
      </c>
      <c r="Q490" s="259">
        <v>0</v>
      </c>
      <c r="R490" s="259">
        <v>0</v>
      </c>
      <c r="S490" s="259">
        <v>0</v>
      </c>
      <c r="T490" s="259">
        <v>0</v>
      </c>
      <c r="U490" s="259">
        <f t="shared" si="13"/>
        <v>1900</v>
      </c>
    </row>
    <row r="491" spans="1:21">
      <c r="A491" s="253">
        <v>489</v>
      </c>
      <c r="B491" s="254">
        <v>45798</v>
      </c>
      <c r="C491" s="255" t="s">
        <v>3097</v>
      </c>
      <c r="D491" s="256" t="s">
        <v>3146</v>
      </c>
      <c r="E491" s="257">
        <v>1423078</v>
      </c>
      <c r="F491" s="255" t="s">
        <v>915</v>
      </c>
      <c r="G491" s="258">
        <v>1800</v>
      </c>
      <c r="I491" s="259">
        <v>0</v>
      </c>
      <c r="J491" s="259">
        <v>0</v>
      </c>
      <c r="K491" s="259">
        <v>0</v>
      </c>
      <c r="L491" s="259">
        <v>0</v>
      </c>
      <c r="M491" s="259">
        <v>0</v>
      </c>
      <c r="N491" s="259">
        <v>0</v>
      </c>
      <c r="O491" s="259">
        <v>0</v>
      </c>
      <c r="P491" s="259">
        <v>0</v>
      </c>
      <c r="Q491" s="259">
        <v>0</v>
      </c>
      <c r="R491" s="259">
        <v>0</v>
      </c>
      <c r="S491" s="259">
        <v>0</v>
      </c>
      <c r="T491" s="259">
        <v>0</v>
      </c>
      <c r="U491" s="259">
        <f t="shared" si="13"/>
        <v>1800</v>
      </c>
    </row>
    <row r="492" spans="1:21">
      <c r="A492" s="253">
        <v>490</v>
      </c>
      <c r="B492" s="254">
        <v>45799</v>
      </c>
      <c r="C492" s="255" t="s">
        <v>2690</v>
      </c>
      <c r="D492" s="256" t="s">
        <v>3147</v>
      </c>
      <c r="E492" s="257">
        <v>1412004</v>
      </c>
      <c r="F492" s="255" t="s">
        <v>264</v>
      </c>
      <c r="G492" s="258">
        <v>5000</v>
      </c>
      <c r="I492" s="259">
        <v>0</v>
      </c>
      <c r="J492" s="259">
        <v>0</v>
      </c>
      <c r="K492" s="259">
        <v>0</v>
      </c>
      <c r="L492" s="259">
        <v>0</v>
      </c>
      <c r="M492" s="259">
        <v>0</v>
      </c>
      <c r="N492" s="259">
        <v>0</v>
      </c>
      <c r="O492" s="259">
        <v>0</v>
      </c>
      <c r="P492" s="259">
        <v>0</v>
      </c>
      <c r="Q492" s="259">
        <v>0</v>
      </c>
      <c r="R492" s="259">
        <v>0</v>
      </c>
      <c r="S492" s="259">
        <v>0</v>
      </c>
      <c r="T492" s="259">
        <v>0</v>
      </c>
      <c r="U492" s="259">
        <f t="shared" si="13"/>
        <v>5000</v>
      </c>
    </row>
    <row r="493" spans="1:21">
      <c r="A493" s="253">
        <v>491</v>
      </c>
      <c r="B493" s="254">
        <v>45799</v>
      </c>
      <c r="C493" s="255" t="s">
        <v>2690</v>
      </c>
      <c r="D493" s="256" t="s">
        <v>3147</v>
      </c>
      <c r="E493" s="257">
        <v>1412004</v>
      </c>
      <c r="F493" s="255" t="s">
        <v>264</v>
      </c>
      <c r="G493" s="258">
        <v>40000</v>
      </c>
      <c r="I493" s="259">
        <v>0</v>
      </c>
      <c r="J493" s="259">
        <v>0</v>
      </c>
      <c r="K493" s="259">
        <v>0</v>
      </c>
      <c r="L493" s="259">
        <v>0</v>
      </c>
      <c r="M493" s="259">
        <v>0</v>
      </c>
      <c r="N493" s="259">
        <v>0</v>
      </c>
      <c r="O493" s="259">
        <v>0</v>
      </c>
      <c r="P493" s="259">
        <v>0</v>
      </c>
      <c r="Q493" s="259">
        <v>0</v>
      </c>
      <c r="R493" s="259">
        <v>0</v>
      </c>
      <c r="S493" s="259">
        <v>0</v>
      </c>
      <c r="T493" s="259">
        <v>0</v>
      </c>
      <c r="U493" s="259">
        <f t="shared" si="13"/>
        <v>40000</v>
      </c>
    </row>
    <row r="494" spans="1:21">
      <c r="A494" s="253">
        <v>492</v>
      </c>
      <c r="B494" s="254">
        <v>45799</v>
      </c>
      <c r="C494" s="255" t="s">
        <v>2690</v>
      </c>
      <c r="D494" s="256" t="s">
        <v>3148</v>
      </c>
      <c r="E494" s="257">
        <v>1422041</v>
      </c>
      <c r="F494" s="255" t="s">
        <v>319</v>
      </c>
      <c r="G494" s="258">
        <v>15000</v>
      </c>
      <c r="I494" s="259">
        <v>0</v>
      </c>
      <c r="J494" s="259">
        <v>0</v>
      </c>
      <c r="K494" s="259">
        <v>0</v>
      </c>
      <c r="L494" s="259">
        <v>0</v>
      </c>
      <c r="M494" s="259">
        <v>0</v>
      </c>
      <c r="N494" s="259">
        <v>0</v>
      </c>
      <c r="O494" s="259">
        <v>0</v>
      </c>
      <c r="P494" s="259">
        <v>0</v>
      </c>
      <c r="Q494" s="259">
        <v>0</v>
      </c>
      <c r="R494" s="259">
        <v>0</v>
      </c>
      <c r="S494" s="259">
        <v>0</v>
      </c>
      <c r="T494" s="259">
        <v>0</v>
      </c>
      <c r="U494" s="259">
        <f t="shared" si="13"/>
        <v>15000</v>
      </c>
    </row>
    <row r="495" spans="1:21">
      <c r="A495" s="253">
        <v>493</v>
      </c>
      <c r="B495" s="254">
        <v>45799</v>
      </c>
      <c r="C495" s="255" t="s">
        <v>2690</v>
      </c>
      <c r="D495" s="256" t="s">
        <v>3148</v>
      </c>
      <c r="E495" s="257">
        <v>1422053</v>
      </c>
      <c r="F495" s="255" t="s">
        <v>329</v>
      </c>
      <c r="G495" s="258">
        <v>5000</v>
      </c>
      <c r="I495" s="259">
        <v>0</v>
      </c>
      <c r="J495" s="259">
        <v>0</v>
      </c>
      <c r="K495" s="259">
        <v>0</v>
      </c>
      <c r="L495" s="259">
        <v>0</v>
      </c>
      <c r="M495" s="259">
        <v>0</v>
      </c>
      <c r="N495" s="259">
        <v>0</v>
      </c>
      <c r="O495" s="259">
        <v>0</v>
      </c>
      <c r="P495" s="259">
        <v>0</v>
      </c>
      <c r="Q495" s="259">
        <v>0</v>
      </c>
      <c r="R495" s="259">
        <v>0</v>
      </c>
      <c r="S495" s="259">
        <v>0</v>
      </c>
      <c r="T495" s="259">
        <v>0</v>
      </c>
      <c r="U495" s="259">
        <f t="shared" si="13"/>
        <v>5000</v>
      </c>
    </row>
    <row r="496" spans="1:21">
      <c r="A496" s="253">
        <v>494</v>
      </c>
      <c r="B496" s="254">
        <v>45799</v>
      </c>
      <c r="C496" s="255" t="s">
        <v>2690</v>
      </c>
      <c r="D496" s="256" t="s">
        <v>3148</v>
      </c>
      <c r="E496" s="257">
        <v>1422054</v>
      </c>
      <c r="F496" s="255" t="s">
        <v>331</v>
      </c>
      <c r="G496" s="258">
        <v>5000</v>
      </c>
      <c r="I496" s="259">
        <v>0</v>
      </c>
      <c r="J496" s="259">
        <v>0</v>
      </c>
      <c r="K496" s="259">
        <v>0</v>
      </c>
      <c r="L496" s="259">
        <v>0</v>
      </c>
      <c r="M496" s="259">
        <v>0</v>
      </c>
      <c r="N496" s="259">
        <v>0</v>
      </c>
      <c r="O496" s="259">
        <v>0</v>
      </c>
      <c r="P496" s="259">
        <v>0</v>
      </c>
      <c r="Q496" s="259">
        <v>0</v>
      </c>
      <c r="R496" s="259">
        <v>0</v>
      </c>
      <c r="S496" s="259">
        <v>0</v>
      </c>
      <c r="T496" s="259">
        <v>0</v>
      </c>
      <c r="U496" s="259">
        <f t="shared" si="13"/>
        <v>5000</v>
      </c>
    </row>
    <row r="497" spans="1:21">
      <c r="A497" s="253">
        <v>495</v>
      </c>
      <c r="B497" s="254">
        <v>45799</v>
      </c>
      <c r="C497" s="255" t="s">
        <v>2690</v>
      </c>
      <c r="D497" s="256" t="s">
        <v>3148</v>
      </c>
      <c r="E497" s="257">
        <v>1423281</v>
      </c>
      <c r="F497" s="255" t="s">
        <v>354</v>
      </c>
      <c r="G497" s="258">
        <v>25000</v>
      </c>
      <c r="I497" s="259">
        <v>0</v>
      </c>
      <c r="J497" s="259">
        <v>0</v>
      </c>
      <c r="K497" s="259">
        <v>0</v>
      </c>
      <c r="L497" s="259">
        <v>0</v>
      </c>
      <c r="M497" s="259">
        <v>0</v>
      </c>
      <c r="N497" s="259">
        <v>0</v>
      </c>
      <c r="O497" s="259">
        <v>0</v>
      </c>
      <c r="P497" s="259">
        <v>0</v>
      </c>
      <c r="Q497" s="259">
        <v>0</v>
      </c>
      <c r="R497" s="259">
        <v>0</v>
      </c>
      <c r="S497" s="259">
        <v>0</v>
      </c>
      <c r="T497" s="259">
        <v>0</v>
      </c>
      <c r="U497" s="259">
        <f t="shared" si="13"/>
        <v>25000</v>
      </c>
    </row>
    <row r="498" spans="1:21">
      <c r="A498" s="253">
        <v>496</v>
      </c>
      <c r="B498" s="254">
        <v>45799</v>
      </c>
      <c r="C498" s="255" t="s">
        <v>2690</v>
      </c>
      <c r="D498" s="256" t="s">
        <v>3149</v>
      </c>
      <c r="E498" s="257">
        <v>1422036</v>
      </c>
      <c r="F498" s="255" t="s">
        <v>313</v>
      </c>
      <c r="G498" s="258">
        <v>33500</v>
      </c>
      <c r="I498" s="259">
        <v>0</v>
      </c>
      <c r="J498" s="259">
        <v>0</v>
      </c>
      <c r="K498" s="259">
        <v>0</v>
      </c>
      <c r="L498" s="259">
        <v>0</v>
      </c>
      <c r="M498" s="259">
        <v>0</v>
      </c>
      <c r="N498" s="259">
        <v>0</v>
      </c>
      <c r="O498" s="259">
        <v>0</v>
      </c>
      <c r="P498" s="259">
        <v>0</v>
      </c>
      <c r="Q498" s="259">
        <v>0</v>
      </c>
      <c r="R498" s="259">
        <v>0</v>
      </c>
      <c r="S498" s="259">
        <v>0</v>
      </c>
      <c r="T498" s="259">
        <v>0</v>
      </c>
      <c r="U498" s="259">
        <f t="shared" si="13"/>
        <v>33500</v>
      </c>
    </row>
    <row r="499" spans="1:21">
      <c r="A499" s="253">
        <v>497</v>
      </c>
      <c r="B499" s="254">
        <v>45799</v>
      </c>
      <c r="C499" s="255" t="s">
        <v>2690</v>
      </c>
      <c r="D499" s="256" t="s">
        <v>3150</v>
      </c>
      <c r="E499" s="257">
        <v>1422044</v>
      </c>
      <c r="F499" s="255" t="s">
        <v>323</v>
      </c>
      <c r="G499" s="258">
        <v>16500</v>
      </c>
      <c r="I499" s="259">
        <v>0</v>
      </c>
      <c r="J499" s="259">
        <v>0</v>
      </c>
      <c r="K499" s="259">
        <v>0</v>
      </c>
      <c r="L499" s="259">
        <v>0</v>
      </c>
      <c r="M499" s="259">
        <v>0</v>
      </c>
      <c r="N499" s="259">
        <v>0</v>
      </c>
      <c r="O499" s="259">
        <v>0</v>
      </c>
      <c r="P499" s="259">
        <v>0</v>
      </c>
      <c r="Q499" s="259">
        <v>0</v>
      </c>
      <c r="R499" s="259">
        <v>0</v>
      </c>
      <c r="S499" s="259">
        <v>0</v>
      </c>
      <c r="T499" s="259">
        <v>0</v>
      </c>
      <c r="U499" s="259">
        <f t="shared" si="13"/>
        <v>16500</v>
      </c>
    </row>
    <row r="500" spans="1:21">
      <c r="A500" s="253">
        <v>498</v>
      </c>
      <c r="B500" s="254">
        <v>45799</v>
      </c>
      <c r="C500" s="255" t="s">
        <v>2690</v>
      </c>
      <c r="D500" s="256" t="s">
        <v>3151</v>
      </c>
      <c r="E500" s="257">
        <v>1422024</v>
      </c>
      <c r="F500" s="255" t="s">
        <v>301</v>
      </c>
      <c r="G500" s="258">
        <v>25000</v>
      </c>
      <c r="I500" s="259">
        <v>0</v>
      </c>
      <c r="J500" s="259">
        <v>0</v>
      </c>
      <c r="K500" s="259">
        <v>0</v>
      </c>
      <c r="L500" s="259">
        <v>0</v>
      </c>
      <c r="M500" s="259">
        <v>0</v>
      </c>
      <c r="N500" s="259">
        <v>0</v>
      </c>
      <c r="O500" s="259">
        <v>0</v>
      </c>
      <c r="P500" s="259">
        <v>0</v>
      </c>
      <c r="Q500" s="259">
        <v>0</v>
      </c>
      <c r="R500" s="259">
        <v>0</v>
      </c>
      <c r="S500" s="259">
        <v>0</v>
      </c>
      <c r="T500" s="259">
        <v>0</v>
      </c>
      <c r="U500" s="259">
        <f t="shared" si="13"/>
        <v>25000</v>
      </c>
    </row>
    <row r="501" spans="1:21">
      <c r="A501" s="253">
        <v>499</v>
      </c>
      <c r="B501" s="254">
        <v>45799</v>
      </c>
      <c r="C501" s="255" t="s">
        <v>2690</v>
      </c>
      <c r="D501" s="256" t="s">
        <v>3151</v>
      </c>
      <c r="E501" s="257">
        <v>1422026</v>
      </c>
      <c r="F501" s="255" t="s">
        <v>303</v>
      </c>
      <c r="G501" s="258">
        <v>15000</v>
      </c>
      <c r="I501" s="259">
        <v>0</v>
      </c>
      <c r="J501" s="259">
        <v>0</v>
      </c>
      <c r="K501" s="259">
        <v>0</v>
      </c>
      <c r="L501" s="259">
        <v>0</v>
      </c>
      <c r="M501" s="259">
        <v>0</v>
      </c>
      <c r="N501" s="259">
        <v>0</v>
      </c>
      <c r="O501" s="259">
        <v>0</v>
      </c>
      <c r="P501" s="259">
        <v>0</v>
      </c>
      <c r="Q501" s="259">
        <v>0</v>
      </c>
      <c r="R501" s="259">
        <v>0</v>
      </c>
      <c r="S501" s="259">
        <v>0</v>
      </c>
      <c r="T501" s="259">
        <v>0</v>
      </c>
      <c r="U501" s="259">
        <f t="shared" si="13"/>
        <v>15000</v>
      </c>
    </row>
    <row r="502" spans="1:21">
      <c r="A502" s="253">
        <v>500</v>
      </c>
      <c r="B502" s="254">
        <v>45799</v>
      </c>
      <c r="C502" s="255" t="s">
        <v>2690</v>
      </c>
      <c r="D502" s="256" t="s">
        <v>3152</v>
      </c>
      <c r="E502" s="257">
        <v>1422003</v>
      </c>
      <c r="F502" s="255" t="s">
        <v>902</v>
      </c>
      <c r="G502" s="258">
        <v>6119.1</v>
      </c>
      <c r="I502" s="259">
        <v>0</v>
      </c>
      <c r="J502" s="259">
        <v>0</v>
      </c>
      <c r="K502" s="259">
        <v>0</v>
      </c>
      <c r="L502" s="259">
        <v>0</v>
      </c>
      <c r="M502" s="259">
        <v>0</v>
      </c>
      <c r="N502" s="259">
        <v>0</v>
      </c>
      <c r="O502" s="259">
        <v>0</v>
      </c>
      <c r="P502" s="259">
        <v>0</v>
      </c>
      <c r="Q502" s="259">
        <v>0</v>
      </c>
      <c r="R502" s="259">
        <v>0</v>
      </c>
      <c r="S502" s="259">
        <v>0</v>
      </c>
      <c r="T502" s="259">
        <v>0</v>
      </c>
      <c r="U502" s="259">
        <f t="shared" si="13"/>
        <v>6119.1</v>
      </c>
    </row>
    <row r="503" spans="1:21">
      <c r="A503" s="253">
        <v>501</v>
      </c>
      <c r="B503" s="254">
        <v>45799</v>
      </c>
      <c r="C503" s="255" t="s">
        <v>2690</v>
      </c>
      <c r="D503" s="256" t="s">
        <v>3152</v>
      </c>
      <c r="E503" s="257">
        <v>1422009</v>
      </c>
      <c r="F503" s="255" t="s">
        <v>905</v>
      </c>
      <c r="G503" s="258">
        <v>15000</v>
      </c>
      <c r="I503" s="259">
        <v>0</v>
      </c>
      <c r="J503" s="259">
        <v>0</v>
      </c>
      <c r="K503" s="259">
        <v>0</v>
      </c>
      <c r="L503" s="259">
        <v>0</v>
      </c>
      <c r="M503" s="259">
        <v>0</v>
      </c>
      <c r="N503" s="259">
        <v>0</v>
      </c>
      <c r="O503" s="259">
        <v>0</v>
      </c>
      <c r="P503" s="259">
        <v>0</v>
      </c>
      <c r="Q503" s="259">
        <v>0</v>
      </c>
      <c r="R503" s="259">
        <v>0</v>
      </c>
      <c r="S503" s="259">
        <v>0</v>
      </c>
      <c r="T503" s="259">
        <v>0</v>
      </c>
      <c r="U503" s="259">
        <f t="shared" si="13"/>
        <v>15000</v>
      </c>
    </row>
    <row r="504" spans="1:21">
      <c r="A504" s="253">
        <v>502</v>
      </c>
      <c r="B504" s="254">
        <v>45799</v>
      </c>
      <c r="C504" s="255" t="s">
        <v>2690</v>
      </c>
      <c r="D504" s="256" t="s">
        <v>3152</v>
      </c>
      <c r="E504" s="257">
        <v>1422017</v>
      </c>
      <c r="F504" s="255" t="s">
        <v>291</v>
      </c>
      <c r="G504" s="258">
        <v>15000</v>
      </c>
      <c r="I504" s="259">
        <v>0</v>
      </c>
      <c r="J504" s="259">
        <v>0</v>
      </c>
      <c r="K504" s="259">
        <v>0</v>
      </c>
      <c r="L504" s="259">
        <v>0</v>
      </c>
      <c r="M504" s="259">
        <v>0</v>
      </c>
      <c r="N504" s="259">
        <v>0</v>
      </c>
      <c r="O504" s="259">
        <v>0</v>
      </c>
      <c r="P504" s="259">
        <v>0</v>
      </c>
      <c r="Q504" s="259">
        <v>0</v>
      </c>
      <c r="R504" s="259">
        <v>0</v>
      </c>
      <c r="S504" s="259">
        <v>0</v>
      </c>
      <c r="T504" s="259">
        <v>0</v>
      </c>
      <c r="U504" s="259">
        <f t="shared" si="13"/>
        <v>15000</v>
      </c>
    </row>
    <row r="505" spans="1:21">
      <c r="A505" s="253">
        <v>503</v>
      </c>
      <c r="B505" s="254">
        <v>45799</v>
      </c>
      <c r="C505" s="255" t="s">
        <v>2690</v>
      </c>
      <c r="D505" s="256" t="s">
        <v>3153</v>
      </c>
      <c r="E505" s="257">
        <v>1412004</v>
      </c>
      <c r="F505" s="255" t="s">
        <v>264</v>
      </c>
      <c r="G505" s="258">
        <v>20000</v>
      </c>
      <c r="I505" s="259">
        <v>0</v>
      </c>
      <c r="J505" s="259">
        <v>0</v>
      </c>
      <c r="K505" s="259">
        <v>0</v>
      </c>
      <c r="L505" s="259">
        <v>0</v>
      </c>
      <c r="M505" s="259">
        <v>0</v>
      </c>
      <c r="N505" s="259">
        <v>0</v>
      </c>
      <c r="O505" s="259">
        <v>0</v>
      </c>
      <c r="P505" s="259">
        <v>0</v>
      </c>
      <c r="Q505" s="259">
        <v>0</v>
      </c>
      <c r="R505" s="259">
        <v>0</v>
      </c>
      <c r="S505" s="259">
        <v>0</v>
      </c>
      <c r="T505" s="259">
        <v>0</v>
      </c>
      <c r="U505" s="259">
        <f t="shared" si="13"/>
        <v>20000</v>
      </c>
    </row>
    <row r="506" spans="1:21">
      <c r="A506" s="253">
        <v>504</v>
      </c>
      <c r="B506" s="254">
        <v>45799</v>
      </c>
      <c r="C506" s="255" t="s">
        <v>2690</v>
      </c>
      <c r="D506" s="256" t="s">
        <v>3154</v>
      </c>
      <c r="E506" s="257">
        <v>1415015</v>
      </c>
      <c r="F506" s="255" t="s">
        <v>269</v>
      </c>
      <c r="G506" s="258">
        <v>5000</v>
      </c>
      <c r="I506" s="259">
        <v>0</v>
      </c>
      <c r="J506" s="259">
        <v>0</v>
      </c>
      <c r="K506" s="259">
        <v>0</v>
      </c>
      <c r="L506" s="259">
        <v>0</v>
      </c>
      <c r="M506" s="259">
        <v>0</v>
      </c>
      <c r="N506" s="259">
        <v>0</v>
      </c>
      <c r="O506" s="259">
        <v>0</v>
      </c>
      <c r="P506" s="259">
        <v>0</v>
      </c>
      <c r="Q506" s="259">
        <v>0</v>
      </c>
      <c r="R506" s="259">
        <v>0</v>
      </c>
      <c r="S506" s="259">
        <v>0</v>
      </c>
      <c r="T506" s="259">
        <v>0</v>
      </c>
      <c r="U506" s="259">
        <f t="shared" si="13"/>
        <v>5000</v>
      </c>
    </row>
    <row r="507" spans="1:21">
      <c r="A507" s="253">
        <v>505</v>
      </c>
      <c r="B507" s="254">
        <v>45799</v>
      </c>
      <c r="C507" s="255" t="s">
        <v>2690</v>
      </c>
      <c r="D507" s="256" t="s">
        <v>3154</v>
      </c>
      <c r="E507" s="257">
        <v>1422003</v>
      </c>
      <c r="F507" s="255" t="s">
        <v>902</v>
      </c>
      <c r="G507" s="258">
        <v>5418</v>
      </c>
      <c r="I507" s="259">
        <v>0</v>
      </c>
      <c r="J507" s="259">
        <v>0</v>
      </c>
      <c r="K507" s="259">
        <v>0</v>
      </c>
      <c r="L507" s="259">
        <v>0</v>
      </c>
      <c r="M507" s="259">
        <v>0</v>
      </c>
      <c r="N507" s="259">
        <v>0</v>
      </c>
      <c r="O507" s="259">
        <v>0</v>
      </c>
      <c r="P507" s="259">
        <v>0</v>
      </c>
      <c r="Q507" s="259">
        <v>0</v>
      </c>
      <c r="R507" s="259">
        <v>0</v>
      </c>
      <c r="S507" s="259">
        <v>0</v>
      </c>
      <c r="T507" s="259">
        <v>0</v>
      </c>
      <c r="U507" s="259">
        <f t="shared" si="13"/>
        <v>5418</v>
      </c>
    </row>
    <row r="508" spans="1:21">
      <c r="A508" s="253">
        <v>506</v>
      </c>
      <c r="B508" s="254">
        <v>45799</v>
      </c>
      <c r="C508" s="255" t="s">
        <v>2690</v>
      </c>
      <c r="D508" s="256" t="s">
        <v>3154</v>
      </c>
      <c r="E508" s="257">
        <v>1422005</v>
      </c>
      <c r="F508" s="255" t="s">
        <v>903</v>
      </c>
      <c r="G508" s="258">
        <v>15000</v>
      </c>
      <c r="I508" s="259">
        <v>0</v>
      </c>
      <c r="J508" s="259">
        <v>0</v>
      </c>
      <c r="K508" s="259">
        <v>0</v>
      </c>
      <c r="L508" s="259">
        <v>0</v>
      </c>
      <c r="M508" s="259">
        <v>0</v>
      </c>
      <c r="N508" s="259">
        <v>0</v>
      </c>
      <c r="O508" s="259">
        <v>0</v>
      </c>
      <c r="P508" s="259">
        <v>0</v>
      </c>
      <c r="Q508" s="259">
        <v>0</v>
      </c>
      <c r="R508" s="259">
        <v>0</v>
      </c>
      <c r="S508" s="259">
        <v>0</v>
      </c>
      <c r="T508" s="259">
        <v>0</v>
      </c>
      <c r="U508" s="259">
        <f t="shared" si="13"/>
        <v>15000</v>
      </c>
    </row>
    <row r="509" spans="1:21">
      <c r="A509" s="253">
        <v>507</v>
      </c>
      <c r="B509" s="254">
        <v>45799</v>
      </c>
      <c r="C509" s="255" t="s">
        <v>2690</v>
      </c>
      <c r="D509" s="256" t="s">
        <v>3154</v>
      </c>
      <c r="E509" s="257">
        <v>1422040</v>
      </c>
      <c r="F509" s="255" t="s">
        <v>317</v>
      </c>
      <c r="G509" s="258">
        <v>20000</v>
      </c>
      <c r="I509" s="259">
        <v>0</v>
      </c>
      <c r="J509" s="259">
        <v>0</v>
      </c>
      <c r="K509" s="259">
        <v>0</v>
      </c>
      <c r="L509" s="259">
        <v>0</v>
      </c>
      <c r="M509" s="259">
        <v>0</v>
      </c>
      <c r="N509" s="259">
        <v>0</v>
      </c>
      <c r="O509" s="259">
        <v>0</v>
      </c>
      <c r="P509" s="259">
        <v>0</v>
      </c>
      <c r="Q509" s="259">
        <v>0</v>
      </c>
      <c r="R509" s="259">
        <v>0</v>
      </c>
      <c r="S509" s="259">
        <v>0</v>
      </c>
      <c r="T509" s="259">
        <v>0</v>
      </c>
      <c r="U509" s="259">
        <f t="shared" si="13"/>
        <v>20000</v>
      </c>
    </row>
    <row r="510" spans="1:21">
      <c r="A510" s="253">
        <v>508</v>
      </c>
      <c r="B510" s="254">
        <v>45799</v>
      </c>
      <c r="C510" s="255" t="s">
        <v>2690</v>
      </c>
      <c r="D510" s="256" t="s">
        <v>3155</v>
      </c>
      <c r="E510" s="257">
        <v>1422002</v>
      </c>
      <c r="F510" s="255" t="s">
        <v>901</v>
      </c>
      <c r="G510" s="258">
        <v>15000</v>
      </c>
      <c r="I510" s="259">
        <v>0</v>
      </c>
      <c r="J510" s="259">
        <v>0</v>
      </c>
      <c r="K510" s="259">
        <v>0</v>
      </c>
      <c r="L510" s="259">
        <v>0</v>
      </c>
      <c r="M510" s="259">
        <v>0</v>
      </c>
      <c r="N510" s="259">
        <v>0</v>
      </c>
      <c r="O510" s="259">
        <v>0</v>
      </c>
      <c r="P510" s="259">
        <v>0</v>
      </c>
      <c r="Q510" s="259">
        <v>0</v>
      </c>
      <c r="R510" s="259">
        <v>0</v>
      </c>
      <c r="S510" s="259">
        <v>0</v>
      </c>
      <c r="T510" s="259">
        <v>0</v>
      </c>
      <c r="U510" s="259">
        <f t="shared" si="13"/>
        <v>15000</v>
      </c>
    </row>
    <row r="511" spans="1:21">
      <c r="A511" s="253">
        <v>509</v>
      </c>
      <c r="B511" s="254">
        <v>45799</v>
      </c>
      <c r="C511" s="255" t="s">
        <v>2690</v>
      </c>
      <c r="D511" s="256" t="s">
        <v>3155</v>
      </c>
      <c r="E511" s="257">
        <v>1422005</v>
      </c>
      <c r="F511" s="255" t="s">
        <v>903</v>
      </c>
      <c r="G511" s="258">
        <v>7000</v>
      </c>
      <c r="I511" s="259">
        <v>0</v>
      </c>
      <c r="J511" s="259">
        <v>0</v>
      </c>
      <c r="K511" s="259">
        <v>0</v>
      </c>
      <c r="L511" s="259">
        <v>0</v>
      </c>
      <c r="M511" s="259">
        <v>0</v>
      </c>
      <c r="N511" s="259">
        <v>0</v>
      </c>
      <c r="O511" s="259">
        <v>0</v>
      </c>
      <c r="P511" s="259">
        <v>0</v>
      </c>
      <c r="Q511" s="259">
        <v>0</v>
      </c>
      <c r="R511" s="259">
        <v>0</v>
      </c>
      <c r="S511" s="259">
        <v>0</v>
      </c>
      <c r="T511" s="259">
        <v>0</v>
      </c>
      <c r="U511" s="259">
        <f t="shared" si="13"/>
        <v>7000</v>
      </c>
    </row>
    <row r="512" spans="1:21">
      <c r="A512" s="253">
        <v>510</v>
      </c>
      <c r="B512" s="254">
        <v>45799</v>
      </c>
      <c r="C512" s="255" t="s">
        <v>2690</v>
      </c>
      <c r="D512" s="256" t="s">
        <v>3155</v>
      </c>
      <c r="E512" s="257">
        <v>1422017</v>
      </c>
      <c r="F512" s="255" t="s">
        <v>291</v>
      </c>
      <c r="G512" s="258">
        <v>20000</v>
      </c>
      <c r="I512" s="259">
        <v>0</v>
      </c>
      <c r="J512" s="259">
        <v>0</v>
      </c>
      <c r="K512" s="259">
        <v>0</v>
      </c>
      <c r="L512" s="259">
        <v>0</v>
      </c>
      <c r="M512" s="259">
        <v>0</v>
      </c>
      <c r="N512" s="259">
        <v>0</v>
      </c>
      <c r="O512" s="259">
        <v>0</v>
      </c>
      <c r="P512" s="259">
        <v>0</v>
      </c>
      <c r="Q512" s="259">
        <v>0</v>
      </c>
      <c r="R512" s="259">
        <v>0</v>
      </c>
      <c r="S512" s="259">
        <v>0</v>
      </c>
      <c r="T512" s="259">
        <v>0</v>
      </c>
      <c r="U512" s="259">
        <f t="shared" si="13"/>
        <v>20000</v>
      </c>
    </row>
    <row r="513" spans="1:21">
      <c r="A513" s="253">
        <v>511</v>
      </c>
      <c r="B513" s="254">
        <v>45799</v>
      </c>
      <c r="C513" s="255" t="s">
        <v>2690</v>
      </c>
      <c r="D513" s="256" t="s">
        <v>3155</v>
      </c>
      <c r="E513" s="257">
        <v>1422018</v>
      </c>
      <c r="F513" s="255" t="s">
        <v>293</v>
      </c>
      <c r="G513" s="258">
        <v>20000</v>
      </c>
      <c r="I513" s="259">
        <v>0</v>
      </c>
      <c r="J513" s="259">
        <v>0</v>
      </c>
      <c r="K513" s="259">
        <v>0</v>
      </c>
      <c r="L513" s="259">
        <v>0</v>
      </c>
      <c r="M513" s="259">
        <v>0</v>
      </c>
      <c r="N513" s="259">
        <v>0</v>
      </c>
      <c r="O513" s="259">
        <v>0</v>
      </c>
      <c r="P513" s="259">
        <v>0</v>
      </c>
      <c r="Q513" s="259">
        <v>0</v>
      </c>
      <c r="R513" s="259">
        <v>0</v>
      </c>
      <c r="S513" s="259">
        <v>0</v>
      </c>
      <c r="T513" s="259">
        <v>0</v>
      </c>
      <c r="U513" s="259">
        <f t="shared" si="13"/>
        <v>20000</v>
      </c>
    </row>
    <row r="514" spans="1:21">
      <c r="A514" s="253">
        <v>512</v>
      </c>
      <c r="B514" s="254">
        <v>45799</v>
      </c>
      <c r="C514" s="255" t="s">
        <v>2690</v>
      </c>
      <c r="D514" s="256" t="s">
        <v>3156</v>
      </c>
      <c r="E514" s="257">
        <v>1422040</v>
      </c>
      <c r="F514" s="255" t="s">
        <v>317</v>
      </c>
      <c r="G514" s="258">
        <v>15000</v>
      </c>
      <c r="I514" s="259">
        <v>0</v>
      </c>
      <c r="J514" s="259">
        <v>0</v>
      </c>
      <c r="K514" s="259">
        <v>0</v>
      </c>
      <c r="L514" s="259">
        <v>0</v>
      </c>
      <c r="M514" s="259">
        <v>0</v>
      </c>
      <c r="N514" s="259">
        <v>0</v>
      </c>
      <c r="O514" s="259">
        <v>0</v>
      </c>
      <c r="P514" s="259">
        <v>0</v>
      </c>
      <c r="Q514" s="259">
        <v>0</v>
      </c>
      <c r="R514" s="259">
        <v>0</v>
      </c>
      <c r="S514" s="259">
        <v>0</v>
      </c>
      <c r="T514" s="259">
        <v>0</v>
      </c>
      <c r="U514" s="259">
        <f t="shared" si="13"/>
        <v>15000</v>
      </c>
    </row>
    <row r="515" spans="1:21">
      <c r="A515" s="253">
        <v>513</v>
      </c>
      <c r="B515" s="254">
        <v>45799</v>
      </c>
      <c r="C515" s="255" t="s">
        <v>2690</v>
      </c>
      <c r="D515" s="256" t="s">
        <v>3156</v>
      </c>
      <c r="E515" s="257">
        <v>1422044</v>
      </c>
      <c r="F515" s="255" t="s">
        <v>323</v>
      </c>
      <c r="G515" s="258">
        <v>15000</v>
      </c>
      <c r="I515" s="259">
        <v>0</v>
      </c>
      <c r="J515" s="259">
        <v>0</v>
      </c>
      <c r="K515" s="259">
        <v>0</v>
      </c>
      <c r="L515" s="259">
        <v>0</v>
      </c>
      <c r="M515" s="259">
        <v>0</v>
      </c>
      <c r="N515" s="259">
        <v>0</v>
      </c>
      <c r="O515" s="259">
        <v>0</v>
      </c>
      <c r="P515" s="259">
        <v>0</v>
      </c>
      <c r="Q515" s="259">
        <v>0</v>
      </c>
      <c r="R515" s="259">
        <v>0</v>
      </c>
      <c r="S515" s="259">
        <v>0</v>
      </c>
      <c r="T515" s="259">
        <v>0</v>
      </c>
      <c r="U515" s="259">
        <f t="shared" si="13"/>
        <v>15000</v>
      </c>
    </row>
    <row r="516" spans="1:21">
      <c r="A516" s="253">
        <v>514</v>
      </c>
      <c r="B516" s="254">
        <v>45799</v>
      </c>
      <c r="C516" s="255" t="s">
        <v>2690</v>
      </c>
      <c r="D516" s="256" t="s">
        <v>3157</v>
      </c>
      <c r="E516" s="257">
        <v>1412004</v>
      </c>
      <c r="F516" s="255" t="s">
        <v>264</v>
      </c>
      <c r="G516" s="258">
        <v>2000</v>
      </c>
      <c r="I516" s="259">
        <v>0</v>
      </c>
      <c r="J516" s="259">
        <v>0</v>
      </c>
      <c r="K516" s="259">
        <v>0</v>
      </c>
      <c r="L516" s="259">
        <v>0</v>
      </c>
      <c r="M516" s="259">
        <v>0</v>
      </c>
      <c r="N516" s="259">
        <v>0</v>
      </c>
      <c r="O516" s="259">
        <v>0</v>
      </c>
      <c r="P516" s="259">
        <v>0</v>
      </c>
      <c r="Q516" s="259">
        <v>0</v>
      </c>
      <c r="R516" s="259">
        <v>0</v>
      </c>
      <c r="S516" s="259">
        <v>0</v>
      </c>
      <c r="T516" s="259">
        <v>0</v>
      </c>
      <c r="U516" s="259">
        <f t="shared" si="13"/>
        <v>2000</v>
      </c>
    </row>
    <row r="517" spans="1:21">
      <c r="A517" s="253">
        <v>515</v>
      </c>
      <c r="B517" s="254">
        <v>45799</v>
      </c>
      <c r="C517" s="255" t="s">
        <v>2690</v>
      </c>
      <c r="D517" s="256" t="s">
        <v>3157</v>
      </c>
      <c r="E517" s="257">
        <v>1412004</v>
      </c>
      <c r="F517" s="255" t="s">
        <v>264</v>
      </c>
      <c r="G517" s="258">
        <v>8000</v>
      </c>
      <c r="I517" s="259">
        <v>0</v>
      </c>
      <c r="J517" s="259">
        <v>0</v>
      </c>
      <c r="K517" s="259">
        <v>0</v>
      </c>
      <c r="L517" s="259">
        <v>0</v>
      </c>
      <c r="M517" s="259">
        <v>0</v>
      </c>
      <c r="N517" s="259">
        <v>0</v>
      </c>
      <c r="O517" s="259">
        <v>0</v>
      </c>
      <c r="P517" s="259">
        <v>0</v>
      </c>
      <c r="Q517" s="259">
        <v>0</v>
      </c>
      <c r="R517" s="259">
        <v>0</v>
      </c>
      <c r="S517" s="259">
        <v>0</v>
      </c>
      <c r="T517" s="259">
        <v>0</v>
      </c>
      <c r="U517" s="259">
        <f t="shared" si="13"/>
        <v>8000</v>
      </c>
    </row>
    <row r="518" spans="1:21">
      <c r="A518" s="253">
        <v>516</v>
      </c>
      <c r="B518" s="254">
        <v>45799</v>
      </c>
      <c r="C518" s="255" t="s">
        <v>2690</v>
      </c>
      <c r="D518" s="256" t="s">
        <v>3158</v>
      </c>
      <c r="E518" s="257">
        <v>1415052</v>
      </c>
      <c r="F518" s="255" t="s">
        <v>898</v>
      </c>
      <c r="G518" s="258">
        <v>18000</v>
      </c>
      <c r="I518" s="259">
        <v>0</v>
      </c>
      <c r="J518" s="259">
        <v>0</v>
      </c>
      <c r="K518" s="259">
        <v>0</v>
      </c>
      <c r="L518" s="259">
        <v>0</v>
      </c>
      <c r="M518" s="259">
        <v>0</v>
      </c>
      <c r="N518" s="259">
        <v>0</v>
      </c>
      <c r="O518" s="259">
        <v>0</v>
      </c>
      <c r="P518" s="259">
        <v>0</v>
      </c>
      <c r="Q518" s="259">
        <v>0</v>
      </c>
      <c r="R518" s="259">
        <v>0</v>
      </c>
      <c r="S518" s="259">
        <v>0</v>
      </c>
      <c r="T518" s="259">
        <v>0</v>
      </c>
      <c r="U518" s="259">
        <f t="shared" si="13"/>
        <v>18000</v>
      </c>
    </row>
    <row r="519" spans="1:21">
      <c r="A519" s="253">
        <v>517</v>
      </c>
      <c r="B519" s="254">
        <v>45799</v>
      </c>
      <c r="C519" s="255" t="s">
        <v>2690</v>
      </c>
      <c r="D519" s="256" t="s">
        <v>3159</v>
      </c>
      <c r="E519" s="257">
        <v>1422011</v>
      </c>
      <c r="F519" s="255" t="s">
        <v>906</v>
      </c>
      <c r="G519" s="258">
        <v>10000</v>
      </c>
      <c r="I519" s="259">
        <v>0</v>
      </c>
      <c r="J519" s="259">
        <v>0</v>
      </c>
      <c r="K519" s="259">
        <v>0</v>
      </c>
      <c r="L519" s="259">
        <v>0</v>
      </c>
      <c r="M519" s="259">
        <v>0</v>
      </c>
      <c r="N519" s="259">
        <v>0</v>
      </c>
      <c r="O519" s="259">
        <v>0</v>
      </c>
      <c r="P519" s="259">
        <v>0</v>
      </c>
      <c r="Q519" s="259">
        <v>0</v>
      </c>
      <c r="R519" s="259">
        <v>0</v>
      </c>
      <c r="S519" s="259">
        <v>0</v>
      </c>
      <c r="T519" s="259">
        <v>0</v>
      </c>
      <c r="U519" s="259">
        <f t="shared" si="13"/>
        <v>10000</v>
      </c>
    </row>
    <row r="520" spans="1:21">
      <c r="A520" s="253">
        <v>518</v>
      </c>
      <c r="B520" s="254">
        <v>45799</v>
      </c>
      <c r="C520" s="255" t="s">
        <v>2690</v>
      </c>
      <c r="D520" s="256" t="s">
        <v>3159</v>
      </c>
      <c r="E520" s="257">
        <v>1422024</v>
      </c>
      <c r="F520" s="255" t="s">
        <v>301</v>
      </c>
      <c r="G520" s="258">
        <v>20000</v>
      </c>
      <c r="I520" s="259">
        <v>0</v>
      </c>
      <c r="J520" s="259">
        <v>0</v>
      </c>
      <c r="K520" s="259">
        <v>0</v>
      </c>
      <c r="L520" s="259">
        <v>0</v>
      </c>
      <c r="M520" s="259">
        <v>0</v>
      </c>
      <c r="N520" s="259">
        <v>0</v>
      </c>
      <c r="O520" s="259">
        <v>0</v>
      </c>
      <c r="P520" s="259">
        <v>0</v>
      </c>
      <c r="Q520" s="259">
        <v>0</v>
      </c>
      <c r="R520" s="259">
        <v>0</v>
      </c>
      <c r="S520" s="259">
        <v>0</v>
      </c>
      <c r="T520" s="259">
        <v>0</v>
      </c>
      <c r="U520" s="259">
        <f t="shared" si="13"/>
        <v>20000</v>
      </c>
    </row>
    <row r="521" spans="1:21">
      <c r="A521" s="253">
        <v>519</v>
      </c>
      <c r="B521" s="254">
        <v>45799</v>
      </c>
      <c r="C521" s="255" t="s">
        <v>2690</v>
      </c>
      <c r="D521" s="256" t="s">
        <v>3159</v>
      </c>
      <c r="E521" s="257">
        <v>1422029</v>
      </c>
      <c r="F521" s="255" t="s">
        <v>908</v>
      </c>
      <c r="G521" s="258">
        <v>5000</v>
      </c>
      <c r="I521" s="259">
        <v>0</v>
      </c>
      <c r="J521" s="259">
        <v>0</v>
      </c>
      <c r="K521" s="259">
        <v>0</v>
      </c>
      <c r="L521" s="259">
        <v>0</v>
      </c>
      <c r="M521" s="259">
        <v>0</v>
      </c>
      <c r="N521" s="259">
        <v>0</v>
      </c>
      <c r="O521" s="259">
        <v>0</v>
      </c>
      <c r="P521" s="259">
        <v>0</v>
      </c>
      <c r="Q521" s="259">
        <v>0</v>
      </c>
      <c r="R521" s="259">
        <v>0</v>
      </c>
      <c r="S521" s="259">
        <v>0</v>
      </c>
      <c r="T521" s="259">
        <v>0</v>
      </c>
      <c r="U521" s="259">
        <f t="shared" si="13"/>
        <v>5000</v>
      </c>
    </row>
    <row r="522" spans="1:21">
      <c r="A522" s="253">
        <v>520</v>
      </c>
      <c r="B522" s="254">
        <v>45799</v>
      </c>
      <c r="C522" s="255" t="s">
        <v>2690</v>
      </c>
      <c r="D522" s="256" t="s">
        <v>3159</v>
      </c>
      <c r="E522" s="257">
        <v>1422036</v>
      </c>
      <c r="F522" s="255" t="s">
        <v>313</v>
      </c>
      <c r="G522" s="258">
        <v>7000</v>
      </c>
      <c r="I522" s="259">
        <v>0</v>
      </c>
      <c r="J522" s="259">
        <v>0</v>
      </c>
      <c r="K522" s="259">
        <v>0</v>
      </c>
      <c r="L522" s="259">
        <v>0</v>
      </c>
      <c r="M522" s="259">
        <v>0</v>
      </c>
      <c r="N522" s="259">
        <v>0</v>
      </c>
      <c r="O522" s="259">
        <v>0</v>
      </c>
      <c r="P522" s="259">
        <v>0</v>
      </c>
      <c r="Q522" s="259">
        <v>0</v>
      </c>
      <c r="R522" s="259">
        <v>0</v>
      </c>
      <c r="S522" s="259">
        <v>0</v>
      </c>
      <c r="T522" s="259">
        <v>0</v>
      </c>
      <c r="U522" s="259">
        <f t="shared" si="13"/>
        <v>7000</v>
      </c>
    </row>
    <row r="523" spans="1:21">
      <c r="A523" s="253">
        <v>521</v>
      </c>
      <c r="B523" s="254">
        <v>45799</v>
      </c>
      <c r="C523" s="255" t="s">
        <v>2690</v>
      </c>
      <c r="D523" s="256" t="s">
        <v>3160</v>
      </c>
      <c r="E523" s="257">
        <v>1423078</v>
      </c>
      <c r="F523" s="255" t="s">
        <v>915</v>
      </c>
      <c r="G523" s="258">
        <v>40000</v>
      </c>
      <c r="I523" s="259">
        <v>0</v>
      </c>
      <c r="J523" s="259">
        <v>0</v>
      </c>
      <c r="K523" s="259">
        <v>0</v>
      </c>
      <c r="L523" s="259">
        <v>0</v>
      </c>
      <c r="M523" s="259">
        <v>0</v>
      </c>
      <c r="N523" s="259">
        <v>0</v>
      </c>
      <c r="O523" s="259">
        <v>0</v>
      </c>
      <c r="P523" s="259">
        <v>0</v>
      </c>
      <c r="Q523" s="259">
        <v>0</v>
      </c>
      <c r="R523" s="259">
        <v>0</v>
      </c>
      <c r="S523" s="259">
        <v>0</v>
      </c>
      <c r="T523" s="259">
        <v>0</v>
      </c>
      <c r="U523" s="259">
        <f t="shared" si="13"/>
        <v>40000</v>
      </c>
    </row>
    <row r="524" spans="1:21">
      <c r="A524" s="253">
        <v>522</v>
      </c>
      <c r="B524" s="254">
        <v>45799</v>
      </c>
      <c r="C524" s="255" t="s">
        <v>2690</v>
      </c>
      <c r="D524" s="256" t="s">
        <v>3161</v>
      </c>
      <c r="E524" s="257">
        <v>1423078</v>
      </c>
      <c r="F524" s="255" t="s">
        <v>915</v>
      </c>
      <c r="G524" s="258">
        <v>32000</v>
      </c>
      <c r="I524" s="259">
        <v>0</v>
      </c>
      <c r="J524" s="259">
        <v>0</v>
      </c>
      <c r="K524" s="259">
        <v>0</v>
      </c>
      <c r="L524" s="259">
        <v>0</v>
      </c>
      <c r="M524" s="259">
        <v>0</v>
      </c>
      <c r="N524" s="259">
        <v>0</v>
      </c>
      <c r="O524" s="259">
        <v>0</v>
      </c>
      <c r="P524" s="259">
        <v>0</v>
      </c>
      <c r="Q524" s="259">
        <v>0</v>
      </c>
      <c r="R524" s="259">
        <v>0</v>
      </c>
      <c r="S524" s="259">
        <v>0</v>
      </c>
      <c r="T524" s="259">
        <v>0</v>
      </c>
      <c r="U524" s="259">
        <f t="shared" si="13"/>
        <v>32000</v>
      </c>
    </row>
    <row r="525" spans="1:21">
      <c r="A525" s="253">
        <v>523</v>
      </c>
      <c r="B525" s="254">
        <v>45799</v>
      </c>
      <c r="C525" s="255" t="s">
        <v>2690</v>
      </c>
      <c r="D525" s="256" t="s">
        <v>3162</v>
      </c>
      <c r="E525" s="257">
        <v>1423281</v>
      </c>
      <c r="F525" s="255" t="s">
        <v>354</v>
      </c>
      <c r="G525" s="258">
        <v>18000</v>
      </c>
      <c r="I525" s="259">
        <v>0</v>
      </c>
      <c r="J525" s="259">
        <v>0</v>
      </c>
      <c r="K525" s="259">
        <v>0</v>
      </c>
      <c r="L525" s="259">
        <v>0</v>
      </c>
      <c r="M525" s="259">
        <v>0</v>
      </c>
      <c r="N525" s="259">
        <v>0</v>
      </c>
      <c r="O525" s="259">
        <v>0</v>
      </c>
      <c r="P525" s="259">
        <v>0</v>
      </c>
      <c r="Q525" s="259">
        <v>0</v>
      </c>
      <c r="R525" s="259">
        <v>0</v>
      </c>
      <c r="S525" s="259">
        <v>0</v>
      </c>
      <c r="T525" s="259">
        <v>0</v>
      </c>
      <c r="U525" s="259">
        <f t="shared" si="13"/>
        <v>18000</v>
      </c>
    </row>
    <row r="526" spans="1:21">
      <c r="A526" s="253">
        <v>524</v>
      </c>
      <c r="B526" s="254">
        <v>45799</v>
      </c>
      <c r="C526" s="255" t="s">
        <v>2690</v>
      </c>
      <c r="D526" s="256" t="s">
        <v>3162</v>
      </c>
      <c r="E526" s="257">
        <v>1423517</v>
      </c>
      <c r="F526" s="255" t="s">
        <v>919</v>
      </c>
      <c r="G526" s="258">
        <v>10000</v>
      </c>
      <c r="I526" s="259">
        <v>0</v>
      </c>
      <c r="J526" s="259">
        <v>0</v>
      </c>
      <c r="K526" s="259">
        <v>0</v>
      </c>
      <c r="L526" s="259">
        <v>0</v>
      </c>
      <c r="M526" s="259">
        <v>0</v>
      </c>
      <c r="N526" s="259">
        <v>0</v>
      </c>
      <c r="O526" s="259">
        <v>0</v>
      </c>
      <c r="P526" s="259">
        <v>0</v>
      </c>
      <c r="Q526" s="259">
        <v>0</v>
      </c>
      <c r="R526" s="259">
        <v>0</v>
      </c>
      <c r="S526" s="259">
        <v>0</v>
      </c>
      <c r="T526" s="259">
        <v>0</v>
      </c>
      <c r="U526" s="259">
        <f t="shared" si="13"/>
        <v>10000</v>
      </c>
    </row>
    <row r="527" spans="1:21">
      <c r="A527" s="253">
        <v>525</v>
      </c>
      <c r="B527" s="254">
        <v>45799</v>
      </c>
      <c r="C527" s="255" t="s">
        <v>2690</v>
      </c>
      <c r="D527" s="256" t="s">
        <v>3163</v>
      </c>
      <c r="E527" s="257">
        <v>1430010</v>
      </c>
      <c r="F527" s="255" t="s">
        <v>925</v>
      </c>
      <c r="G527" s="258">
        <v>10200</v>
      </c>
      <c r="I527" s="259">
        <v>0</v>
      </c>
      <c r="J527" s="259">
        <v>0</v>
      </c>
      <c r="K527" s="259">
        <v>0</v>
      </c>
      <c r="L527" s="259">
        <v>0</v>
      </c>
      <c r="M527" s="259">
        <v>0</v>
      </c>
      <c r="N527" s="259">
        <v>0</v>
      </c>
      <c r="O527" s="259">
        <v>0</v>
      </c>
      <c r="P527" s="259">
        <v>0</v>
      </c>
      <c r="Q527" s="259">
        <v>0</v>
      </c>
      <c r="R527" s="259">
        <v>0</v>
      </c>
      <c r="S527" s="259">
        <v>0</v>
      </c>
      <c r="T527" s="259">
        <v>0</v>
      </c>
      <c r="U527" s="259">
        <f t="shared" si="13"/>
        <v>10200</v>
      </c>
    </row>
    <row r="528" spans="1:21">
      <c r="A528" s="253">
        <v>526</v>
      </c>
      <c r="B528" s="254">
        <v>45799</v>
      </c>
      <c r="C528" s="255" t="s">
        <v>2690</v>
      </c>
      <c r="D528" s="256" t="s">
        <v>3163</v>
      </c>
      <c r="E528" s="257">
        <v>1430016</v>
      </c>
      <c r="F528" s="255" t="s">
        <v>926</v>
      </c>
      <c r="G528" s="258">
        <v>19000</v>
      </c>
      <c r="I528" s="259">
        <v>0</v>
      </c>
      <c r="J528" s="259">
        <v>0</v>
      </c>
      <c r="K528" s="259">
        <v>0</v>
      </c>
      <c r="L528" s="259">
        <v>0</v>
      </c>
      <c r="M528" s="259">
        <v>0</v>
      </c>
      <c r="N528" s="259">
        <v>0</v>
      </c>
      <c r="O528" s="259">
        <v>0</v>
      </c>
      <c r="P528" s="259">
        <v>0</v>
      </c>
      <c r="Q528" s="259">
        <v>0</v>
      </c>
      <c r="R528" s="259">
        <v>0</v>
      </c>
      <c r="S528" s="259">
        <v>0</v>
      </c>
      <c r="T528" s="259">
        <v>0</v>
      </c>
      <c r="U528" s="259">
        <f t="shared" si="13"/>
        <v>19000</v>
      </c>
    </row>
    <row r="529" spans="1:21">
      <c r="A529" s="253">
        <v>527</v>
      </c>
      <c r="B529" s="254">
        <v>45799</v>
      </c>
      <c r="C529" s="255" t="s">
        <v>3031</v>
      </c>
      <c r="D529" s="256" t="s">
        <v>3164</v>
      </c>
      <c r="E529" s="257">
        <v>1422023</v>
      </c>
      <c r="F529" s="255" t="s">
        <v>299</v>
      </c>
      <c r="G529" s="258">
        <v>1000</v>
      </c>
      <c r="I529" s="259">
        <v>0</v>
      </c>
      <c r="J529" s="259">
        <v>0</v>
      </c>
      <c r="K529" s="259">
        <v>0</v>
      </c>
      <c r="L529" s="259">
        <v>0</v>
      </c>
      <c r="M529" s="259">
        <v>0</v>
      </c>
      <c r="N529" s="259">
        <v>0</v>
      </c>
      <c r="O529" s="259">
        <v>0</v>
      </c>
      <c r="P529" s="259">
        <v>0</v>
      </c>
      <c r="Q529" s="259">
        <v>0</v>
      </c>
      <c r="R529" s="259">
        <v>0</v>
      </c>
      <c r="S529" s="259">
        <v>0</v>
      </c>
      <c r="T529" s="259">
        <v>0</v>
      </c>
      <c r="U529" s="259">
        <f t="shared" si="13"/>
        <v>1000</v>
      </c>
    </row>
    <row r="530" spans="1:21">
      <c r="A530" s="253">
        <v>528</v>
      </c>
      <c r="B530" s="254">
        <v>45799</v>
      </c>
      <c r="C530" s="255" t="s">
        <v>3031</v>
      </c>
      <c r="D530" s="256" t="s">
        <v>3164</v>
      </c>
      <c r="E530" s="257">
        <v>1422033</v>
      </c>
      <c r="F530" s="255" t="s">
        <v>311</v>
      </c>
      <c r="G530" s="258">
        <v>3950</v>
      </c>
      <c r="I530" s="259">
        <v>0</v>
      </c>
      <c r="J530" s="259">
        <v>0</v>
      </c>
      <c r="K530" s="259">
        <v>0</v>
      </c>
      <c r="L530" s="259">
        <v>0</v>
      </c>
      <c r="M530" s="259">
        <v>0</v>
      </c>
      <c r="N530" s="259">
        <v>0</v>
      </c>
      <c r="O530" s="259">
        <v>0</v>
      </c>
      <c r="P530" s="259">
        <v>0</v>
      </c>
      <c r="Q530" s="259">
        <v>0</v>
      </c>
      <c r="R530" s="259">
        <v>0</v>
      </c>
      <c r="S530" s="259">
        <v>0</v>
      </c>
      <c r="T530" s="259">
        <v>0</v>
      </c>
      <c r="U530" s="259">
        <f t="shared" si="13"/>
        <v>3950</v>
      </c>
    </row>
    <row r="531" spans="1:21">
      <c r="A531" s="253">
        <v>529</v>
      </c>
      <c r="B531" s="254">
        <v>45799</v>
      </c>
      <c r="C531" s="255" t="s">
        <v>3031</v>
      </c>
      <c r="D531" s="256" t="s">
        <v>3164</v>
      </c>
      <c r="E531" s="257">
        <v>1423281</v>
      </c>
      <c r="F531" s="255" t="s">
        <v>354</v>
      </c>
      <c r="G531" s="258">
        <v>1000</v>
      </c>
      <c r="I531" s="259">
        <v>0</v>
      </c>
      <c r="J531" s="259">
        <v>0</v>
      </c>
      <c r="K531" s="259">
        <v>0</v>
      </c>
      <c r="L531" s="259">
        <v>0</v>
      </c>
      <c r="M531" s="259">
        <v>0</v>
      </c>
      <c r="N531" s="259">
        <v>0</v>
      </c>
      <c r="O531" s="259">
        <v>0</v>
      </c>
      <c r="P531" s="259">
        <v>0</v>
      </c>
      <c r="Q531" s="259">
        <v>0</v>
      </c>
      <c r="R531" s="259">
        <v>0</v>
      </c>
      <c r="S531" s="259">
        <v>0</v>
      </c>
      <c r="T531" s="259">
        <v>0</v>
      </c>
      <c r="U531" s="259">
        <f t="shared" si="13"/>
        <v>1000</v>
      </c>
    </row>
    <row r="532" spans="1:21">
      <c r="A532" s="253">
        <v>530</v>
      </c>
      <c r="B532" s="254">
        <v>45799</v>
      </c>
      <c r="C532" s="255" t="s">
        <v>2690</v>
      </c>
      <c r="D532" s="256" t="s">
        <v>3165</v>
      </c>
      <c r="E532" s="257">
        <v>1422033</v>
      </c>
      <c r="F532" s="255" t="s">
        <v>311</v>
      </c>
      <c r="G532" s="258">
        <v>10800</v>
      </c>
      <c r="I532" s="259">
        <v>0</v>
      </c>
      <c r="J532" s="259">
        <v>0</v>
      </c>
      <c r="K532" s="259">
        <v>0</v>
      </c>
      <c r="L532" s="259">
        <v>0</v>
      </c>
      <c r="M532" s="259">
        <v>0</v>
      </c>
      <c r="N532" s="259">
        <v>0</v>
      </c>
      <c r="O532" s="259">
        <v>0</v>
      </c>
      <c r="P532" s="259">
        <v>0</v>
      </c>
      <c r="Q532" s="259">
        <v>0</v>
      </c>
      <c r="R532" s="259">
        <v>0</v>
      </c>
      <c r="S532" s="259">
        <v>0</v>
      </c>
      <c r="T532" s="259">
        <v>0</v>
      </c>
      <c r="U532" s="259">
        <f t="shared" si="13"/>
        <v>10800</v>
      </c>
    </row>
    <row r="533" spans="1:21">
      <c r="A533" s="253">
        <v>531</v>
      </c>
      <c r="B533" s="254">
        <v>45799</v>
      </c>
      <c r="C533" s="255" t="s">
        <v>2690</v>
      </c>
      <c r="D533" s="256" t="s">
        <v>3165</v>
      </c>
      <c r="E533" s="257">
        <v>1423011</v>
      </c>
      <c r="F533" s="255" t="s">
        <v>911</v>
      </c>
      <c r="G533" s="258">
        <v>15000</v>
      </c>
      <c r="I533" s="259">
        <v>0</v>
      </c>
      <c r="J533" s="259">
        <v>0</v>
      </c>
      <c r="K533" s="259">
        <v>0</v>
      </c>
      <c r="L533" s="259">
        <v>0</v>
      </c>
      <c r="M533" s="259">
        <v>0</v>
      </c>
      <c r="N533" s="259">
        <v>0</v>
      </c>
      <c r="O533" s="259">
        <v>0</v>
      </c>
      <c r="P533" s="259">
        <v>0</v>
      </c>
      <c r="Q533" s="259">
        <v>0</v>
      </c>
      <c r="R533" s="259">
        <v>0</v>
      </c>
      <c r="S533" s="259">
        <v>0</v>
      </c>
      <c r="T533" s="259">
        <v>0</v>
      </c>
      <c r="U533" s="259">
        <f t="shared" si="13"/>
        <v>15000</v>
      </c>
    </row>
    <row r="534" spans="1:21">
      <c r="A534" s="253">
        <v>532</v>
      </c>
      <c r="B534" s="254">
        <v>45799</v>
      </c>
      <c r="C534" s="255" t="s">
        <v>2690</v>
      </c>
      <c r="D534" s="256" t="s">
        <v>3165</v>
      </c>
      <c r="E534" s="257">
        <v>1423078</v>
      </c>
      <c r="F534" s="255" t="s">
        <v>915</v>
      </c>
      <c r="G534" s="258">
        <v>20000</v>
      </c>
      <c r="I534" s="259">
        <v>0</v>
      </c>
      <c r="J534" s="259">
        <v>0</v>
      </c>
      <c r="K534" s="259">
        <v>0</v>
      </c>
      <c r="L534" s="259">
        <v>0</v>
      </c>
      <c r="M534" s="259">
        <v>0</v>
      </c>
      <c r="N534" s="259">
        <v>0</v>
      </c>
      <c r="O534" s="259">
        <v>0</v>
      </c>
      <c r="P534" s="259">
        <v>0</v>
      </c>
      <c r="Q534" s="259">
        <v>0</v>
      </c>
      <c r="R534" s="259">
        <v>0</v>
      </c>
      <c r="S534" s="259">
        <v>0</v>
      </c>
      <c r="T534" s="259">
        <v>0</v>
      </c>
      <c r="U534" s="259">
        <f t="shared" si="13"/>
        <v>20000</v>
      </c>
    </row>
    <row r="535" spans="1:21">
      <c r="A535" s="253">
        <v>533</v>
      </c>
      <c r="B535" s="254">
        <v>45799</v>
      </c>
      <c r="C535" s="255" t="s">
        <v>2690</v>
      </c>
      <c r="D535" s="256" t="s">
        <v>3166</v>
      </c>
      <c r="E535" s="257">
        <v>1412004</v>
      </c>
      <c r="F535" s="255" t="s">
        <v>264</v>
      </c>
      <c r="G535" s="258">
        <v>13000</v>
      </c>
      <c r="I535" s="259">
        <v>0</v>
      </c>
      <c r="J535" s="259">
        <v>0</v>
      </c>
      <c r="K535" s="259">
        <v>0</v>
      </c>
      <c r="L535" s="259">
        <v>0</v>
      </c>
      <c r="M535" s="259">
        <v>0</v>
      </c>
      <c r="N535" s="259">
        <v>0</v>
      </c>
      <c r="O535" s="259">
        <v>0</v>
      </c>
      <c r="P535" s="259">
        <v>0</v>
      </c>
      <c r="Q535" s="259">
        <v>0</v>
      </c>
      <c r="R535" s="259">
        <v>0</v>
      </c>
      <c r="S535" s="259">
        <v>0</v>
      </c>
      <c r="T535" s="259">
        <v>0</v>
      </c>
      <c r="U535" s="259">
        <f t="shared" si="13"/>
        <v>13000</v>
      </c>
    </row>
    <row r="536" spans="1:21">
      <c r="A536" s="253">
        <v>534</v>
      </c>
      <c r="B536" s="254">
        <v>45799</v>
      </c>
      <c r="C536" s="255" t="s">
        <v>2690</v>
      </c>
      <c r="D536" s="256" t="s">
        <v>3167</v>
      </c>
      <c r="E536" s="257">
        <v>1412004</v>
      </c>
      <c r="F536" s="255" t="s">
        <v>264</v>
      </c>
      <c r="G536" s="258">
        <v>12000</v>
      </c>
      <c r="I536" s="259">
        <v>0</v>
      </c>
      <c r="J536" s="259">
        <v>0</v>
      </c>
      <c r="K536" s="259">
        <v>0</v>
      </c>
      <c r="L536" s="259">
        <v>0</v>
      </c>
      <c r="M536" s="259">
        <v>0</v>
      </c>
      <c r="N536" s="259">
        <v>0</v>
      </c>
      <c r="O536" s="259">
        <v>0</v>
      </c>
      <c r="P536" s="259">
        <v>0</v>
      </c>
      <c r="Q536" s="259">
        <v>0</v>
      </c>
      <c r="R536" s="259">
        <v>0</v>
      </c>
      <c r="S536" s="259">
        <v>0</v>
      </c>
      <c r="T536" s="259">
        <v>0</v>
      </c>
      <c r="U536" s="259">
        <f t="shared" si="13"/>
        <v>12000</v>
      </c>
    </row>
    <row r="537" spans="1:21">
      <c r="A537" s="253">
        <v>535</v>
      </c>
      <c r="B537" s="254">
        <v>45799</v>
      </c>
      <c r="C537" s="255" t="s">
        <v>2690</v>
      </c>
      <c r="D537" s="256" t="s">
        <v>3168</v>
      </c>
      <c r="E537" s="257">
        <v>1422024</v>
      </c>
      <c r="F537" s="255" t="s">
        <v>301</v>
      </c>
      <c r="G537" s="258">
        <v>25000</v>
      </c>
      <c r="I537" s="259">
        <v>0</v>
      </c>
      <c r="J537" s="259">
        <v>0</v>
      </c>
      <c r="K537" s="259">
        <v>0</v>
      </c>
      <c r="L537" s="259">
        <v>0</v>
      </c>
      <c r="M537" s="259">
        <v>0</v>
      </c>
      <c r="N537" s="259">
        <v>0</v>
      </c>
      <c r="O537" s="259">
        <v>0</v>
      </c>
      <c r="P537" s="259">
        <v>0</v>
      </c>
      <c r="Q537" s="259">
        <v>0</v>
      </c>
      <c r="R537" s="259">
        <v>0</v>
      </c>
      <c r="S537" s="259">
        <v>0</v>
      </c>
      <c r="T537" s="259">
        <v>0</v>
      </c>
      <c r="U537" s="259">
        <f t="shared" si="13"/>
        <v>25000</v>
      </c>
    </row>
    <row r="538" spans="1:21">
      <c r="A538" s="253">
        <v>536</v>
      </c>
      <c r="B538" s="254">
        <v>45799</v>
      </c>
      <c r="C538" s="255" t="s">
        <v>2690</v>
      </c>
      <c r="D538" s="256" t="s">
        <v>3168</v>
      </c>
      <c r="E538" s="257">
        <v>1422033</v>
      </c>
      <c r="F538" s="255" t="s">
        <v>311</v>
      </c>
      <c r="G538" s="258">
        <v>10000</v>
      </c>
      <c r="I538" s="259">
        <v>0</v>
      </c>
      <c r="J538" s="259">
        <v>0</v>
      </c>
      <c r="K538" s="259">
        <v>0</v>
      </c>
      <c r="L538" s="259">
        <v>0</v>
      </c>
      <c r="M538" s="259">
        <v>0</v>
      </c>
      <c r="N538" s="259">
        <v>0</v>
      </c>
      <c r="O538" s="259">
        <v>0</v>
      </c>
      <c r="P538" s="259">
        <v>0</v>
      </c>
      <c r="Q538" s="259">
        <v>0</v>
      </c>
      <c r="R538" s="259">
        <v>0</v>
      </c>
      <c r="S538" s="259">
        <v>0</v>
      </c>
      <c r="T538" s="259">
        <v>0</v>
      </c>
      <c r="U538" s="259">
        <f t="shared" si="13"/>
        <v>10000</v>
      </c>
    </row>
    <row r="539" spans="1:21">
      <c r="A539" s="253">
        <v>537</v>
      </c>
      <c r="B539" s="254">
        <v>45799</v>
      </c>
      <c r="C539" s="255" t="s">
        <v>2690</v>
      </c>
      <c r="D539" s="256" t="s">
        <v>3168</v>
      </c>
      <c r="E539" s="257">
        <v>1422036</v>
      </c>
      <c r="F539" s="255" t="s">
        <v>313</v>
      </c>
      <c r="G539" s="258">
        <v>20000</v>
      </c>
      <c r="I539" s="259">
        <v>0</v>
      </c>
      <c r="J539" s="259">
        <v>0</v>
      </c>
      <c r="K539" s="259">
        <v>0</v>
      </c>
      <c r="L539" s="259">
        <v>0</v>
      </c>
      <c r="M539" s="259">
        <v>0</v>
      </c>
      <c r="N539" s="259">
        <v>0</v>
      </c>
      <c r="O539" s="259">
        <v>0</v>
      </c>
      <c r="P539" s="259">
        <v>0</v>
      </c>
      <c r="Q539" s="259">
        <v>0</v>
      </c>
      <c r="R539" s="259">
        <v>0</v>
      </c>
      <c r="S539" s="259">
        <v>0</v>
      </c>
      <c r="T539" s="259">
        <v>0</v>
      </c>
      <c r="U539" s="259">
        <f t="shared" si="13"/>
        <v>20000</v>
      </c>
    </row>
    <row r="540" spans="1:21">
      <c r="A540" s="253">
        <v>538</v>
      </c>
      <c r="B540" s="254">
        <v>45799</v>
      </c>
      <c r="C540" s="255" t="s">
        <v>2690</v>
      </c>
      <c r="D540" s="256" t="s">
        <v>3169</v>
      </c>
      <c r="E540" s="257">
        <v>1422003</v>
      </c>
      <c r="F540" s="255" t="s">
        <v>902</v>
      </c>
      <c r="G540" s="258">
        <v>5296.17</v>
      </c>
      <c r="I540" s="259">
        <v>0</v>
      </c>
      <c r="J540" s="259">
        <v>0</v>
      </c>
      <c r="K540" s="259">
        <v>0</v>
      </c>
      <c r="L540" s="259">
        <v>0</v>
      </c>
      <c r="M540" s="259">
        <v>0</v>
      </c>
      <c r="N540" s="259">
        <v>0</v>
      </c>
      <c r="O540" s="259">
        <v>0</v>
      </c>
      <c r="P540" s="259">
        <v>0</v>
      </c>
      <c r="Q540" s="259">
        <v>0</v>
      </c>
      <c r="R540" s="259">
        <v>0</v>
      </c>
      <c r="S540" s="259">
        <v>0</v>
      </c>
      <c r="T540" s="259">
        <v>0</v>
      </c>
      <c r="U540" s="259">
        <f t="shared" si="13"/>
        <v>5296.17</v>
      </c>
    </row>
    <row r="541" spans="1:21">
      <c r="A541" s="253">
        <v>539</v>
      </c>
      <c r="B541" s="254">
        <v>45799</v>
      </c>
      <c r="C541" s="255" t="s">
        <v>2690</v>
      </c>
      <c r="D541" s="256" t="s">
        <v>3169</v>
      </c>
      <c r="E541" s="257">
        <v>1422011</v>
      </c>
      <c r="F541" s="255" t="s">
        <v>906</v>
      </c>
      <c r="G541" s="258">
        <v>10000</v>
      </c>
      <c r="I541" s="259">
        <v>0</v>
      </c>
      <c r="J541" s="259">
        <v>0</v>
      </c>
      <c r="K541" s="259">
        <v>0</v>
      </c>
      <c r="L541" s="259">
        <v>0</v>
      </c>
      <c r="M541" s="259">
        <v>0</v>
      </c>
      <c r="N541" s="259">
        <v>0</v>
      </c>
      <c r="O541" s="259">
        <v>0</v>
      </c>
      <c r="P541" s="259">
        <v>0</v>
      </c>
      <c r="Q541" s="259">
        <v>0</v>
      </c>
      <c r="R541" s="259">
        <v>0</v>
      </c>
      <c r="S541" s="259">
        <v>0</v>
      </c>
      <c r="T541" s="259">
        <v>0</v>
      </c>
      <c r="U541" s="259">
        <f t="shared" si="13"/>
        <v>10000</v>
      </c>
    </row>
    <row r="542" spans="1:21">
      <c r="A542" s="253">
        <v>540</v>
      </c>
      <c r="B542" s="254">
        <v>45799</v>
      </c>
      <c r="C542" s="255" t="s">
        <v>2690</v>
      </c>
      <c r="D542" s="256" t="s">
        <v>3169</v>
      </c>
      <c r="E542" s="257">
        <v>1422017</v>
      </c>
      <c r="F542" s="255" t="s">
        <v>291</v>
      </c>
      <c r="G542" s="258">
        <v>15000</v>
      </c>
      <c r="I542" s="259">
        <v>0</v>
      </c>
      <c r="J542" s="259">
        <v>0</v>
      </c>
      <c r="K542" s="259">
        <v>0</v>
      </c>
      <c r="L542" s="259">
        <v>0</v>
      </c>
      <c r="M542" s="259">
        <v>0</v>
      </c>
      <c r="N542" s="259">
        <v>0</v>
      </c>
      <c r="O542" s="259">
        <v>0</v>
      </c>
      <c r="P542" s="259">
        <v>0</v>
      </c>
      <c r="Q542" s="259">
        <v>0</v>
      </c>
      <c r="R542" s="259">
        <v>0</v>
      </c>
      <c r="S542" s="259">
        <v>0</v>
      </c>
      <c r="T542" s="259">
        <v>0</v>
      </c>
      <c r="U542" s="259">
        <f t="shared" si="13"/>
        <v>15000</v>
      </c>
    </row>
    <row r="543" spans="1:21">
      <c r="A543" s="253">
        <v>541</v>
      </c>
      <c r="B543" s="254">
        <v>45799</v>
      </c>
      <c r="C543" s="255" t="s">
        <v>2690</v>
      </c>
      <c r="D543" s="256" t="s">
        <v>3169</v>
      </c>
      <c r="E543" s="257">
        <v>1422026</v>
      </c>
      <c r="F543" s="255" t="s">
        <v>303</v>
      </c>
      <c r="G543" s="258">
        <v>10000</v>
      </c>
      <c r="I543" s="259">
        <v>0</v>
      </c>
      <c r="J543" s="259">
        <v>0</v>
      </c>
      <c r="K543" s="259">
        <v>0</v>
      </c>
      <c r="L543" s="259">
        <v>0</v>
      </c>
      <c r="M543" s="259">
        <v>0</v>
      </c>
      <c r="N543" s="259">
        <v>0</v>
      </c>
      <c r="O543" s="259">
        <v>0</v>
      </c>
      <c r="P543" s="259">
        <v>0</v>
      </c>
      <c r="Q543" s="259">
        <v>0</v>
      </c>
      <c r="R543" s="259">
        <v>0</v>
      </c>
      <c r="S543" s="259">
        <v>0</v>
      </c>
      <c r="T543" s="259">
        <v>0</v>
      </c>
      <c r="U543" s="259">
        <f t="shared" si="13"/>
        <v>10000</v>
      </c>
    </row>
    <row r="544" spans="1:21">
      <c r="A544" s="253">
        <v>542</v>
      </c>
      <c r="B544" s="254">
        <v>45799</v>
      </c>
      <c r="C544" s="255" t="s">
        <v>2690</v>
      </c>
      <c r="D544" s="256" t="s">
        <v>3169</v>
      </c>
      <c r="E544" s="257">
        <v>1422033</v>
      </c>
      <c r="F544" s="255" t="s">
        <v>311</v>
      </c>
      <c r="G544" s="258">
        <v>13000</v>
      </c>
      <c r="I544" s="259">
        <v>0</v>
      </c>
      <c r="J544" s="259">
        <v>0</v>
      </c>
      <c r="K544" s="259">
        <v>0</v>
      </c>
      <c r="L544" s="259">
        <v>0</v>
      </c>
      <c r="M544" s="259">
        <v>0</v>
      </c>
      <c r="N544" s="259">
        <v>0</v>
      </c>
      <c r="O544" s="259">
        <v>0</v>
      </c>
      <c r="P544" s="259">
        <v>0</v>
      </c>
      <c r="Q544" s="259">
        <v>0</v>
      </c>
      <c r="R544" s="259">
        <v>0</v>
      </c>
      <c r="S544" s="259">
        <v>0</v>
      </c>
      <c r="T544" s="259">
        <v>0</v>
      </c>
      <c r="U544" s="259">
        <f t="shared" si="13"/>
        <v>13000</v>
      </c>
    </row>
    <row r="545" spans="1:21">
      <c r="A545" s="253">
        <v>543</v>
      </c>
      <c r="B545" s="254">
        <v>45799</v>
      </c>
      <c r="C545" s="255" t="s">
        <v>2690</v>
      </c>
      <c r="D545" s="256" t="s">
        <v>3170</v>
      </c>
      <c r="E545" s="257">
        <v>1415052</v>
      </c>
      <c r="F545" s="255" t="s">
        <v>898</v>
      </c>
      <c r="G545" s="258">
        <v>2000</v>
      </c>
      <c r="I545" s="259">
        <v>0</v>
      </c>
      <c r="J545" s="259">
        <v>0</v>
      </c>
      <c r="K545" s="259">
        <v>0</v>
      </c>
      <c r="L545" s="259">
        <v>0</v>
      </c>
      <c r="M545" s="259">
        <v>0</v>
      </c>
      <c r="N545" s="259">
        <v>0</v>
      </c>
      <c r="O545" s="259">
        <v>0</v>
      </c>
      <c r="P545" s="259">
        <v>0</v>
      </c>
      <c r="Q545" s="259">
        <v>0</v>
      </c>
      <c r="R545" s="259">
        <v>0</v>
      </c>
      <c r="S545" s="259">
        <v>0</v>
      </c>
      <c r="T545" s="259">
        <v>0</v>
      </c>
      <c r="U545" s="259">
        <f t="shared" si="13"/>
        <v>2000</v>
      </c>
    </row>
    <row r="546" spans="1:21">
      <c r="A546" s="253">
        <v>544</v>
      </c>
      <c r="B546" s="254">
        <v>45803</v>
      </c>
      <c r="C546" s="255" t="s">
        <v>2990</v>
      </c>
      <c r="D546" s="256" t="s">
        <v>3171</v>
      </c>
      <c r="E546" s="257">
        <v>1423078</v>
      </c>
      <c r="F546" s="255" t="s">
        <v>915</v>
      </c>
      <c r="G546" s="258">
        <v>500</v>
      </c>
      <c r="I546" s="259">
        <v>0</v>
      </c>
      <c r="J546" s="259">
        <v>0</v>
      </c>
      <c r="K546" s="259">
        <v>0</v>
      </c>
      <c r="L546" s="259">
        <v>0</v>
      </c>
      <c r="M546" s="259">
        <v>0</v>
      </c>
      <c r="N546" s="259">
        <v>0</v>
      </c>
      <c r="O546" s="259">
        <v>0</v>
      </c>
      <c r="P546" s="259">
        <v>0</v>
      </c>
      <c r="Q546" s="259">
        <v>0</v>
      </c>
      <c r="R546" s="259">
        <v>0</v>
      </c>
      <c r="S546" s="259">
        <v>0</v>
      </c>
      <c r="T546" s="259">
        <v>0</v>
      </c>
      <c r="U546" s="259">
        <f t="shared" si="13"/>
        <v>500</v>
      </c>
    </row>
    <row r="547" spans="1:21">
      <c r="A547" s="253">
        <v>545</v>
      </c>
      <c r="B547" s="254">
        <v>45803</v>
      </c>
      <c r="C547" s="255" t="s">
        <v>2990</v>
      </c>
      <c r="D547" s="256" t="s">
        <v>3172</v>
      </c>
      <c r="E547" s="257">
        <v>1422033</v>
      </c>
      <c r="F547" s="255" t="s">
        <v>311</v>
      </c>
      <c r="G547" s="258">
        <v>120</v>
      </c>
      <c r="I547" s="259">
        <v>0</v>
      </c>
      <c r="J547" s="259">
        <v>0</v>
      </c>
      <c r="K547" s="259">
        <v>0</v>
      </c>
      <c r="L547" s="259">
        <v>0</v>
      </c>
      <c r="M547" s="259">
        <v>0</v>
      </c>
      <c r="N547" s="259">
        <v>0</v>
      </c>
      <c r="O547" s="259">
        <v>0</v>
      </c>
      <c r="P547" s="259">
        <v>0</v>
      </c>
      <c r="Q547" s="259">
        <v>0</v>
      </c>
      <c r="R547" s="259">
        <v>0</v>
      </c>
      <c r="S547" s="259">
        <v>0</v>
      </c>
      <c r="T547" s="259">
        <v>0</v>
      </c>
      <c r="U547" s="259">
        <f t="shared" si="13"/>
        <v>120</v>
      </c>
    </row>
    <row r="548" spans="1:21">
      <c r="A548" s="253">
        <v>546</v>
      </c>
      <c r="B548" s="254">
        <v>45803</v>
      </c>
      <c r="C548" s="255" t="s">
        <v>2990</v>
      </c>
      <c r="D548" s="256" t="s">
        <v>3173</v>
      </c>
      <c r="E548" s="257">
        <v>1422017</v>
      </c>
      <c r="F548" s="255" t="s">
        <v>291</v>
      </c>
      <c r="G548" s="258">
        <v>1000</v>
      </c>
      <c r="I548" s="259">
        <v>0</v>
      </c>
      <c r="J548" s="259">
        <v>0</v>
      </c>
      <c r="K548" s="259">
        <v>0</v>
      </c>
      <c r="L548" s="259">
        <v>0</v>
      </c>
      <c r="M548" s="259">
        <v>0</v>
      </c>
      <c r="N548" s="259">
        <v>0</v>
      </c>
      <c r="O548" s="259">
        <v>0</v>
      </c>
      <c r="P548" s="259">
        <v>0</v>
      </c>
      <c r="Q548" s="259">
        <v>0</v>
      </c>
      <c r="R548" s="259">
        <v>0</v>
      </c>
      <c r="S548" s="259">
        <v>0</v>
      </c>
      <c r="T548" s="259">
        <v>0</v>
      </c>
      <c r="U548" s="259">
        <f t="shared" si="13"/>
        <v>1000</v>
      </c>
    </row>
    <row r="549" spans="1:21">
      <c r="A549" s="253">
        <v>547</v>
      </c>
      <c r="B549" s="254">
        <v>45803</v>
      </c>
      <c r="C549" s="255" t="s">
        <v>2990</v>
      </c>
      <c r="D549" s="256" t="s">
        <v>3173</v>
      </c>
      <c r="E549" s="257">
        <v>1422033</v>
      </c>
      <c r="F549" s="255" t="s">
        <v>311</v>
      </c>
      <c r="G549" s="258">
        <v>2500</v>
      </c>
      <c r="I549" s="259">
        <v>0</v>
      </c>
      <c r="J549" s="259">
        <v>0</v>
      </c>
      <c r="K549" s="259">
        <v>0</v>
      </c>
      <c r="L549" s="259">
        <v>0</v>
      </c>
      <c r="M549" s="259">
        <v>0</v>
      </c>
      <c r="N549" s="259">
        <v>0</v>
      </c>
      <c r="O549" s="259">
        <v>0</v>
      </c>
      <c r="P549" s="259">
        <v>0</v>
      </c>
      <c r="Q549" s="259">
        <v>0</v>
      </c>
      <c r="R549" s="259">
        <v>0</v>
      </c>
      <c r="S549" s="259">
        <v>0</v>
      </c>
      <c r="T549" s="259">
        <v>0</v>
      </c>
      <c r="U549" s="259">
        <f t="shared" si="13"/>
        <v>2500</v>
      </c>
    </row>
    <row r="550" spans="1:21">
      <c r="A550" s="253">
        <v>548</v>
      </c>
      <c r="B550" s="254">
        <v>45803</v>
      </c>
      <c r="C550" s="255" t="s">
        <v>2810</v>
      </c>
      <c r="D550" s="256" t="s">
        <v>3174</v>
      </c>
      <c r="E550" s="257">
        <v>1423517</v>
      </c>
      <c r="F550" s="255" t="s">
        <v>919</v>
      </c>
      <c r="G550" s="258">
        <v>1790</v>
      </c>
      <c r="I550" s="259">
        <v>0</v>
      </c>
      <c r="J550" s="259">
        <v>0</v>
      </c>
      <c r="K550" s="259">
        <v>0</v>
      </c>
      <c r="L550" s="259">
        <v>0</v>
      </c>
      <c r="M550" s="259">
        <v>0</v>
      </c>
      <c r="N550" s="259">
        <v>0</v>
      </c>
      <c r="O550" s="259">
        <v>0</v>
      </c>
      <c r="P550" s="259">
        <v>0</v>
      </c>
      <c r="Q550" s="259">
        <v>0</v>
      </c>
      <c r="R550" s="259">
        <v>0</v>
      </c>
      <c r="S550" s="259">
        <v>0</v>
      </c>
      <c r="T550" s="259">
        <v>0</v>
      </c>
      <c r="U550" s="259">
        <f t="shared" ref="U550:U577" si="14">G550</f>
        <v>1790</v>
      </c>
    </row>
    <row r="551" spans="1:21">
      <c r="A551" s="253">
        <v>549</v>
      </c>
      <c r="B551" s="254">
        <v>45803</v>
      </c>
      <c r="C551" s="255" t="s">
        <v>3175</v>
      </c>
      <c r="D551" s="256" t="s">
        <v>3176</v>
      </c>
      <c r="E551" s="257">
        <v>1422040</v>
      </c>
      <c r="F551" s="255" t="s">
        <v>317</v>
      </c>
      <c r="G551" s="258">
        <v>2100</v>
      </c>
      <c r="I551" s="259">
        <v>0</v>
      </c>
      <c r="J551" s="259">
        <v>0</v>
      </c>
      <c r="K551" s="259">
        <v>0</v>
      </c>
      <c r="L551" s="259">
        <v>0</v>
      </c>
      <c r="M551" s="259">
        <v>0</v>
      </c>
      <c r="N551" s="259">
        <v>0</v>
      </c>
      <c r="O551" s="259">
        <v>0</v>
      </c>
      <c r="P551" s="259">
        <v>0</v>
      </c>
      <c r="Q551" s="259">
        <v>0</v>
      </c>
      <c r="R551" s="259">
        <v>0</v>
      </c>
      <c r="S551" s="259">
        <v>0</v>
      </c>
      <c r="T551" s="259">
        <v>0</v>
      </c>
      <c r="U551" s="259">
        <f t="shared" si="14"/>
        <v>2100</v>
      </c>
    </row>
    <row r="552" spans="1:21">
      <c r="A552" s="253">
        <v>550</v>
      </c>
      <c r="B552" s="254">
        <v>45803</v>
      </c>
      <c r="C552" s="255" t="s">
        <v>2644</v>
      </c>
      <c r="D552" s="256" t="s">
        <v>3177</v>
      </c>
      <c r="E552" s="257">
        <v>1422011</v>
      </c>
      <c r="F552" s="255" t="s">
        <v>906</v>
      </c>
      <c r="G552" s="258">
        <v>500</v>
      </c>
      <c r="I552" s="259">
        <v>0</v>
      </c>
      <c r="J552" s="259">
        <v>0</v>
      </c>
      <c r="K552" s="259">
        <v>0</v>
      </c>
      <c r="L552" s="259">
        <v>0</v>
      </c>
      <c r="M552" s="259">
        <v>0</v>
      </c>
      <c r="N552" s="259">
        <v>0</v>
      </c>
      <c r="O552" s="259">
        <v>0</v>
      </c>
      <c r="P552" s="259">
        <v>0</v>
      </c>
      <c r="Q552" s="259">
        <v>0</v>
      </c>
      <c r="R552" s="259">
        <v>0</v>
      </c>
      <c r="S552" s="259">
        <v>0</v>
      </c>
      <c r="T552" s="259">
        <v>0</v>
      </c>
      <c r="U552" s="259">
        <f t="shared" si="14"/>
        <v>500</v>
      </c>
    </row>
    <row r="553" spans="1:21">
      <c r="A553" s="253">
        <v>551</v>
      </c>
      <c r="B553" s="254">
        <v>45803</v>
      </c>
      <c r="C553" s="255" t="s">
        <v>2644</v>
      </c>
      <c r="D553" s="256" t="s">
        <v>3177</v>
      </c>
      <c r="E553" s="257">
        <v>1422018</v>
      </c>
      <c r="F553" s="255" t="s">
        <v>293</v>
      </c>
      <c r="G553" s="258">
        <v>500</v>
      </c>
      <c r="I553" s="259">
        <v>0</v>
      </c>
      <c r="J553" s="259">
        <v>0</v>
      </c>
      <c r="K553" s="259">
        <v>0</v>
      </c>
      <c r="L553" s="259">
        <v>0</v>
      </c>
      <c r="M553" s="259">
        <v>0</v>
      </c>
      <c r="N553" s="259">
        <v>0</v>
      </c>
      <c r="O553" s="259">
        <v>0</v>
      </c>
      <c r="P553" s="259">
        <v>0</v>
      </c>
      <c r="Q553" s="259">
        <v>0</v>
      </c>
      <c r="R553" s="259">
        <v>0</v>
      </c>
      <c r="S553" s="259">
        <v>0</v>
      </c>
      <c r="T553" s="259">
        <v>0</v>
      </c>
      <c r="U553" s="259">
        <f t="shared" si="14"/>
        <v>500</v>
      </c>
    </row>
    <row r="554" spans="1:21">
      <c r="A554" s="253">
        <v>552</v>
      </c>
      <c r="B554" s="254">
        <v>45803</v>
      </c>
      <c r="C554" s="255" t="s">
        <v>2644</v>
      </c>
      <c r="D554" s="256" t="s">
        <v>3178</v>
      </c>
      <c r="E554" s="257">
        <v>1423017</v>
      </c>
      <c r="F554" s="255" t="s">
        <v>914</v>
      </c>
      <c r="G554" s="258">
        <v>1025</v>
      </c>
      <c r="I554" s="259">
        <v>0</v>
      </c>
      <c r="J554" s="259">
        <v>0</v>
      </c>
      <c r="K554" s="259">
        <v>0</v>
      </c>
      <c r="L554" s="259">
        <v>0</v>
      </c>
      <c r="M554" s="259">
        <v>0</v>
      </c>
      <c r="N554" s="259">
        <v>0</v>
      </c>
      <c r="O554" s="259">
        <v>0</v>
      </c>
      <c r="P554" s="259">
        <v>0</v>
      </c>
      <c r="Q554" s="259">
        <v>0</v>
      </c>
      <c r="R554" s="259">
        <v>0</v>
      </c>
      <c r="S554" s="259">
        <v>0</v>
      </c>
      <c r="T554" s="259">
        <v>0</v>
      </c>
      <c r="U554" s="259">
        <f t="shared" si="14"/>
        <v>1025</v>
      </c>
    </row>
    <row r="555" spans="1:21">
      <c r="A555" s="253">
        <v>553</v>
      </c>
      <c r="B555" s="254">
        <v>45803</v>
      </c>
      <c r="C555" s="255" t="s">
        <v>2802</v>
      </c>
      <c r="D555" s="256" t="s">
        <v>3179</v>
      </c>
      <c r="E555" s="257">
        <v>1423078</v>
      </c>
      <c r="F555" s="255" t="s">
        <v>915</v>
      </c>
      <c r="G555" s="258">
        <v>2800</v>
      </c>
      <c r="I555" s="259">
        <v>0</v>
      </c>
      <c r="J555" s="259">
        <v>0</v>
      </c>
      <c r="K555" s="259">
        <v>0</v>
      </c>
      <c r="L555" s="259">
        <v>0</v>
      </c>
      <c r="M555" s="259">
        <v>0</v>
      </c>
      <c r="N555" s="259">
        <v>0</v>
      </c>
      <c r="O555" s="259">
        <v>0</v>
      </c>
      <c r="P555" s="259">
        <v>0</v>
      </c>
      <c r="Q555" s="259">
        <v>0</v>
      </c>
      <c r="R555" s="259">
        <v>0</v>
      </c>
      <c r="S555" s="259">
        <v>0</v>
      </c>
      <c r="T555" s="259">
        <v>0</v>
      </c>
      <c r="U555" s="259">
        <f t="shared" si="14"/>
        <v>2800</v>
      </c>
    </row>
    <row r="556" spans="1:21">
      <c r="A556" s="253">
        <v>554</v>
      </c>
      <c r="B556" s="254">
        <v>45803</v>
      </c>
      <c r="C556" s="255" t="s">
        <v>3094</v>
      </c>
      <c r="D556" s="256" t="s">
        <v>3180</v>
      </c>
      <c r="E556" s="257">
        <v>1422011</v>
      </c>
      <c r="F556" s="255" t="s">
        <v>906</v>
      </c>
      <c r="G556" s="258">
        <v>1000</v>
      </c>
      <c r="I556" s="259">
        <v>0</v>
      </c>
      <c r="J556" s="259">
        <v>0</v>
      </c>
      <c r="K556" s="259">
        <v>0</v>
      </c>
      <c r="L556" s="259">
        <v>0</v>
      </c>
      <c r="M556" s="259">
        <v>0</v>
      </c>
      <c r="N556" s="259">
        <v>0</v>
      </c>
      <c r="O556" s="259">
        <v>0</v>
      </c>
      <c r="P556" s="259">
        <v>0</v>
      </c>
      <c r="Q556" s="259">
        <v>0</v>
      </c>
      <c r="R556" s="259">
        <v>0</v>
      </c>
      <c r="S556" s="259">
        <v>0</v>
      </c>
      <c r="T556" s="259">
        <v>0</v>
      </c>
      <c r="U556" s="259">
        <f t="shared" si="14"/>
        <v>1000</v>
      </c>
    </row>
    <row r="557" spans="1:21">
      <c r="A557" s="253">
        <v>555</v>
      </c>
      <c r="B557" s="254">
        <v>45803</v>
      </c>
      <c r="C557" s="255" t="s">
        <v>2804</v>
      </c>
      <c r="D557" s="256" t="s">
        <v>3181</v>
      </c>
      <c r="E557" s="257">
        <v>1423078</v>
      </c>
      <c r="F557" s="255" t="s">
        <v>915</v>
      </c>
      <c r="G557" s="258">
        <v>2500</v>
      </c>
      <c r="I557" s="259">
        <v>0</v>
      </c>
      <c r="J557" s="259">
        <v>0</v>
      </c>
      <c r="K557" s="259">
        <v>0</v>
      </c>
      <c r="L557" s="259">
        <v>0</v>
      </c>
      <c r="M557" s="259">
        <v>0</v>
      </c>
      <c r="N557" s="259">
        <v>0</v>
      </c>
      <c r="O557" s="259">
        <v>0</v>
      </c>
      <c r="P557" s="259">
        <v>0</v>
      </c>
      <c r="Q557" s="259">
        <v>0</v>
      </c>
      <c r="R557" s="259">
        <v>0</v>
      </c>
      <c r="S557" s="259">
        <v>0</v>
      </c>
      <c r="T557" s="259">
        <v>0</v>
      </c>
      <c r="U557" s="259">
        <f t="shared" si="14"/>
        <v>2500</v>
      </c>
    </row>
    <row r="558" spans="1:21">
      <c r="A558" s="253">
        <v>556</v>
      </c>
      <c r="B558" s="254">
        <v>45803</v>
      </c>
      <c r="C558" s="255" t="s">
        <v>2802</v>
      </c>
      <c r="D558" s="256" t="s">
        <v>3182</v>
      </c>
      <c r="E558" s="257">
        <v>1423078</v>
      </c>
      <c r="F558" s="255" t="s">
        <v>915</v>
      </c>
      <c r="G558" s="258">
        <v>700</v>
      </c>
      <c r="I558" s="259">
        <v>0</v>
      </c>
      <c r="J558" s="259">
        <v>0</v>
      </c>
      <c r="K558" s="259">
        <v>0</v>
      </c>
      <c r="L558" s="259">
        <v>0</v>
      </c>
      <c r="M558" s="259">
        <v>0</v>
      </c>
      <c r="N558" s="259">
        <v>0</v>
      </c>
      <c r="O558" s="259">
        <v>0</v>
      </c>
      <c r="P558" s="259">
        <v>0</v>
      </c>
      <c r="Q558" s="259">
        <v>0</v>
      </c>
      <c r="R558" s="259">
        <v>0</v>
      </c>
      <c r="S558" s="259">
        <v>0</v>
      </c>
      <c r="T558" s="259">
        <v>0</v>
      </c>
      <c r="U558" s="259">
        <f t="shared" si="14"/>
        <v>700</v>
      </c>
    </row>
    <row r="559" spans="1:21">
      <c r="A559" s="253">
        <v>557</v>
      </c>
      <c r="B559" s="254">
        <v>45803</v>
      </c>
      <c r="C559" s="255" t="s">
        <v>3094</v>
      </c>
      <c r="D559" s="256" t="s">
        <v>3183</v>
      </c>
      <c r="E559" s="257">
        <v>1423078</v>
      </c>
      <c r="F559" s="255" t="s">
        <v>915</v>
      </c>
      <c r="G559" s="258">
        <v>2000</v>
      </c>
      <c r="I559" s="259">
        <v>0</v>
      </c>
      <c r="J559" s="259">
        <v>0</v>
      </c>
      <c r="K559" s="259">
        <v>0</v>
      </c>
      <c r="L559" s="259">
        <v>0</v>
      </c>
      <c r="M559" s="259">
        <v>0</v>
      </c>
      <c r="N559" s="259">
        <v>0</v>
      </c>
      <c r="O559" s="259">
        <v>0</v>
      </c>
      <c r="P559" s="259">
        <v>0</v>
      </c>
      <c r="Q559" s="259">
        <v>0</v>
      </c>
      <c r="R559" s="259">
        <v>0</v>
      </c>
      <c r="S559" s="259">
        <v>0</v>
      </c>
      <c r="T559" s="259">
        <v>0</v>
      </c>
      <c r="U559" s="259">
        <f t="shared" si="14"/>
        <v>2000</v>
      </c>
    </row>
    <row r="560" spans="1:21">
      <c r="A560" s="253">
        <v>558</v>
      </c>
      <c r="B560" s="254">
        <v>45803</v>
      </c>
      <c r="C560" s="255" t="s">
        <v>3122</v>
      </c>
      <c r="D560" s="256" t="s">
        <v>3184</v>
      </c>
      <c r="E560" s="257">
        <v>1430007</v>
      </c>
      <c r="F560" s="255" t="s">
        <v>924</v>
      </c>
      <c r="G560" s="258">
        <v>4000</v>
      </c>
      <c r="I560" s="259">
        <v>0</v>
      </c>
      <c r="J560" s="259">
        <v>0</v>
      </c>
      <c r="K560" s="259">
        <v>0</v>
      </c>
      <c r="L560" s="259">
        <v>0</v>
      </c>
      <c r="M560" s="259">
        <v>0</v>
      </c>
      <c r="N560" s="259">
        <v>0</v>
      </c>
      <c r="O560" s="259">
        <v>0</v>
      </c>
      <c r="P560" s="259">
        <v>0</v>
      </c>
      <c r="Q560" s="259">
        <v>0</v>
      </c>
      <c r="R560" s="259">
        <v>0</v>
      </c>
      <c r="S560" s="259">
        <v>0</v>
      </c>
      <c r="T560" s="259">
        <v>0</v>
      </c>
      <c r="U560" s="259">
        <f t="shared" si="14"/>
        <v>4000</v>
      </c>
    </row>
    <row r="561" spans="1:21">
      <c r="A561" s="253">
        <v>559</v>
      </c>
      <c r="B561" s="254">
        <v>45806</v>
      </c>
      <c r="C561" s="255" t="s">
        <v>2934</v>
      </c>
      <c r="D561" s="256" t="s">
        <v>3185</v>
      </c>
      <c r="E561" s="257">
        <v>1423281</v>
      </c>
      <c r="F561" s="255" t="s">
        <v>354</v>
      </c>
      <c r="G561" s="258">
        <v>2000</v>
      </c>
      <c r="I561" s="259">
        <v>0</v>
      </c>
      <c r="J561" s="259">
        <v>0</v>
      </c>
      <c r="K561" s="259">
        <v>0</v>
      </c>
      <c r="L561" s="259">
        <v>0</v>
      </c>
      <c r="M561" s="259">
        <v>0</v>
      </c>
      <c r="N561" s="259">
        <v>0</v>
      </c>
      <c r="O561" s="259">
        <v>0</v>
      </c>
      <c r="P561" s="259">
        <v>0</v>
      </c>
      <c r="Q561" s="259">
        <v>0</v>
      </c>
      <c r="R561" s="259">
        <v>0</v>
      </c>
      <c r="S561" s="259">
        <v>0</v>
      </c>
      <c r="T561" s="259">
        <v>0</v>
      </c>
      <c r="U561" s="259">
        <f t="shared" si="14"/>
        <v>2000</v>
      </c>
    </row>
    <row r="562" spans="1:21">
      <c r="A562" s="253">
        <v>560</v>
      </c>
      <c r="B562" s="254">
        <v>45806</v>
      </c>
      <c r="C562" s="255" t="s">
        <v>2934</v>
      </c>
      <c r="D562" s="256" t="s">
        <v>3186</v>
      </c>
      <c r="E562" s="257">
        <v>1422033</v>
      </c>
      <c r="F562" s="255" t="s">
        <v>311</v>
      </c>
      <c r="G562" s="258">
        <v>1000</v>
      </c>
      <c r="I562" s="259">
        <v>0</v>
      </c>
      <c r="J562" s="259">
        <v>0</v>
      </c>
      <c r="K562" s="259">
        <v>0</v>
      </c>
      <c r="L562" s="259">
        <v>0</v>
      </c>
      <c r="M562" s="259">
        <v>0</v>
      </c>
      <c r="N562" s="259">
        <v>0</v>
      </c>
      <c r="O562" s="259">
        <v>0</v>
      </c>
      <c r="P562" s="259">
        <v>0</v>
      </c>
      <c r="Q562" s="259">
        <v>0</v>
      </c>
      <c r="R562" s="259">
        <v>0</v>
      </c>
      <c r="S562" s="259">
        <v>0</v>
      </c>
      <c r="T562" s="259">
        <v>0</v>
      </c>
      <c r="U562" s="259">
        <f t="shared" si="14"/>
        <v>1000</v>
      </c>
    </row>
    <row r="563" spans="1:21">
      <c r="A563" s="253">
        <v>561</v>
      </c>
      <c r="B563" s="254">
        <v>45806</v>
      </c>
      <c r="C563" s="255" t="s">
        <v>2934</v>
      </c>
      <c r="D563" s="256" t="s">
        <v>3187</v>
      </c>
      <c r="E563" s="257">
        <v>1422011</v>
      </c>
      <c r="F563" s="255" t="s">
        <v>906</v>
      </c>
      <c r="G563" s="258">
        <v>2150</v>
      </c>
      <c r="I563" s="259">
        <v>0</v>
      </c>
      <c r="J563" s="259">
        <v>0</v>
      </c>
      <c r="K563" s="259">
        <v>0</v>
      </c>
      <c r="L563" s="259">
        <v>0</v>
      </c>
      <c r="M563" s="259">
        <v>0</v>
      </c>
      <c r="N563" s="259">
        <v>0</v>
      </c>
      <c r="O563" s="259">
        <v>0</v>
      </c>
      <c r="P563" s="259">
        <v>0</v>
      </c>
      <c r="Q563" s="259">
        <v>0</v>
      </c>
      <c r="R563" s="259">
        <v>0</v>
      </c>
      <c r="S563" s="259">
        <v>0</v>
      </c>
      <c r="T563" s="259">
        <v>0</v>
      </c>
      <c r="U563" s="259">
        <f t="shared" si="14"/>
        <v>2150</v>
      </c>
    </row>
    <row r="564" spans="1:21">
      <c r="A564" s="253">
        <v>562</v>
      </c>
      <c r="B564" s="254">
        <v>45806</v>
      </c>
      <c r="C564" s="255" t="s">
        <v>2934</v>
      </c>
      <c r="D564" s="256" t="s">
        <v>3187</v>
      </c>
      <c r="E564" s="257">
        <v>1422033</v>
      </c>
      <c r="F564" s="255" t="s">
        <v>311</v>
      </c>
      <c r="G564" s="258">
        <v>4000</v>
      </c>
      <c r="I564" s="259">
        <v>0</v>
      </c>
      <c r="J564" s="259">
        <v>0</v>
      </c>
      <c r="K564" s="259">
        <v>0</v>
      </c>
      <c r="L564" s="259">
        <v>0</v>
      </c>
      <c r="M564" s="259">
        <v>0</v>
      </c>
      <c r="N564" s="259">
        <v>0</v>
      </c>
      <c r="O564" s="259">
        <v>0</v>
      </c>
      <c r="P564" s="259">
        <v>0</v>
      </c>
      <c r="Q564" s="259">
        <v>0</v>
      </c>
      <c r="R564" s="259">
        <v>0</v>
      </c>
      <c r="S564" s="259">
        <v>0</v>
      </c>
      <c r="T564" s="259">
        <v>0</v>
      </c>
      <c r="U564" s="259">
        <f t="shared" si="14"/>
        <v>4000</v>
      </c>
    </row>
    <row r="565" spans="1:21">
      <c r="A565" s="253">
        <v>563</v>
      </c>
      <c r="B565" s="254">
        <v>45806</v>
      </c>
      <c r="C565" s="255" t="s">
        <v>2726</v>
      </c>
      <c r="D565" s="256" t="s">
        <v>3188</v>
      </c>
      <c r="E565" s="257">
        <v>1422036</v>
      </c>
      <c r="F565" s="255" t="s">
        <v>313</v>
      </c>
      <c r="G565" s="258">
        <v>2000</v>
      </c>
      <c r="I565" s="259">
        <v>0</v>
      </c>
      <c r="J565" s="259">
        <v>0</v>
      </c>
      <c r="K565" s="259">
        <v>0</v>
      </c>
      <c r="L565" s="259">
        <v>0</v>
      </c>
      <c r="M565" s="259">
        <v>0</v>
      </c>
      <c r="N565" s="259">
        <v>0</v>
      </c>
      <c r="O565" s="259">
        <v>0</v>
      </c>
      <c r="P565" s="259">
        <v>0</v>
      </c>
      <c r="Q565" s="259">
        <v>0</v>
      </c>
      <c r="R565" s="259">
        <v>0</v>
      </c>
      <c r="S565" s="259">
        <v>0</v>
      </c>
      <c r="T565" s="259">
        <v>0</v>
      </c>
      <c r="U565" s="259">
        <f t="shared" si="14"/>
        <v>2000</v>
      </c>
    </row>
    <row r="566" spans="1:21">
      <c r="A566" s="253">
        <v>564</v>
      </c>
      <c r="B566" s="254">
        <v>45806</v>
      </c>
      <c r="C566" s="255" t="s">
        <v>2726</v>
      </c>
      <c r="D566" s="256" t="s">
        <v>3188</v>
      </c>
      <c r="E566" s="257">
        <v>1422044</v>
      </c>
      <c r="F566" s="255" t="s">
        <v>323</v>
      </c>
      <c r="G566" s="258">
        <v>2000</v>
      </c>
      <c r="I566" s="259">
        <v>0</v>
      </c>
      <c r="J566" s="259">
        <v>0</v>
      </c>
      <c r="K566" s="259">
        <v>0</v>
      </c>
      <c r="L566" s="259">
        <v>0</v>
      </c>
      <c r="M566" s="259">
        <v>0</v>
      </c>
      <c r="N566" s="259">
        <v>0</v>
      </c>
      <c r="O566" s="259">
        <v>0</v>
      </c>
      <c r="P566" s="259">
        <v>0</v>
      </c>
      <c r="Q566" s="259">
        <v>0</v>
      </c>
      <c r="R566" s="259">
        <v>0</v>
      </c>
      <c r="S566" s="259">
        <v>0</v>
      </c>
      <c r="T566" s="259">
        <v>0</v>
      </c>
      <c r="U566" s="259">
        <f t="shared" si="14"/>
        <v>2000</v>
      </c>
    </row>
    <row r="567" spans="1:21">
      <c r="A567" s="253">
        <v>565</v>
      </c>
      <c r="B567" s="254">
        <v>45806</v>
      </c>
      <c r="C567" s="255" t="s">
        <v>2914</v>
      </c>
      <c r="D567" s="256" t="s">
        <v>3189</v>
      </c>
      <c r="E567" s="257">
        <v>1423078</v>
      </c>
      <c r="F567" s="255" t="s">
        <v>915</v>
      </c>
      <c r="G567" s="258">
        <v>7000</v>
      </c>
      <c r="I567" s="259">
        <v>0</v>
      </c>
      <c r="J567" s="259">
        <v>0</v>
      </c>
      <c r="K567" s="259">
        <v>0</v>
      </c>
      <c r="L567" s="259">
        <v>0</v>
      </c>
      <c r="M567" s="259">
        <v>0</v>
      </c>
      <c r="N567" s="259">
        <v>0</v>
      </c>
      <c r="O567" s="259">
        <v>0</v>
      </c>
      <c r="P567" s="259">
        <v>0</v>
      </c>
      <c r="Q567" s="259">
        <v>0</v>
      </c>
      <c r="R567" s="259">
        <v>0</v>
      </c>
      <c r="S567" s="259">
        <v>0</v>
      </c>
      <c r="T567" s="259">
        <v>0</v>
      </c>
      <c r="U567" s="259">
        <f t="shared" si="14"/>
        <v>7000</v>
      </c>
    </row>
    <row r="568" spans="1:21">
      <c r="A568" s="253">
        <v>566</v>
      </c>
      <c r="B568" s="254" t="s">
        <v>3190</v>
      </c>
      <c r="C568" s="255" t="s">
        <v>3101</v>
      </c>
      <c r="D568" s="256" t="s">
        <v>3191</v>
      </c>
      <c r="E568" s="257">
        <v>1423001</v>
      </c>
      <c r="F568" s="255" t="s">
        <v>217</v>
      </c>
      <c r="G568" s="258">
        <v>15000</v>
      </c>
      <c r="I568" s="259">
        <v>0</v>
      </c>
      <c r="J568" s="259">
        <v>0</v>
      </c>
      <c r="K568" s="259">
        <v>0</v>
      </c>
      <c r="L568" s="259">
        <v>0</v>
      </c>
      <c r="M568" s="259">
        <v>0</v>
      </c>
      <c r="N568" s="259">
        <v>0</v>
      </c>
      <c r="O568" s="259">
        <v>0</v>
      </c>
      <c r="P568" s="259">
        <v>0</v>
      </c>
      <c r="Q568" s="259">
        <v>0</v>
      </c>
      <c r="R568" s="259">
        <v>0</v>
      </c>
      <c r="S568" s="259">
        <v>0</v>
      </c>
      <c r="T568" s="259">
        <v>0</v>
      </c>
      <c r="U568" s="259">
        <f t="shared" si="14"/>
        <v>15000</v>
      </c>
    </row>
    <row r="569" spans="1:21">
      <c r="A569" s="253">
        <v>567</v>
      </c>
      <c r="B569" s="254" t="s">
        <v>3190</v>
      </c>
      <c r="C569" s="255" t="s">
        <v>3101</v>
      </c>
      <c r="D569" s="256" t="s">
        <v>3191</v>
      </c>
      <c r="E569" s="257">
        <v>1430007</v>
      </c>
      <c r="F569" s="255" t="s">
        <v>924</v>
      </c>
      <c r="G569" s="258">
        <v>5000</v>
      </c>
      <c r="I569" s="259">
        <v>0</v>
      </c>
      <c r="J569" s="259">
        <v>0</v>
      </c>
      <c r="K569" s="259">
        <v>0</v>
      </c>
      <c r="L569" s="259">
        <v>0</v>
      </c>
      <c r="M569" s="259">
        <v>0</v>
      </c>
      <c r="N569" s="259">
        <v>0</v>
      </c>
      <c r="O569" s="259">
        <v>0</v>
      </c>
      <c r="P569" s="259">
        <v>0</v>
      </c>
      <c r="Q569" s="259">
        <v>0</v>
      </c>
      <c r="R569" s="259">
        <v>0</v>
      </c>
      <c r="S569" s="259">
        <v>0</v>
      </c>
      <c r="T569" s="259">
        <v>0</v>
      </c>
      <c r="U569" s="259">
        <f t="shared" si="14"/>
        <v>5000</v>
      </c>
    </row>
    <row r="570" spans="1:21">
      <c r="A570" s="253">
        <v>568</v>
      </c>
      <c r="B570" s="254">
        <v>45806</v>
      </c>
      <c r="C570" s="255" t="s">
        <v>3101</v>
      </c>
      <c r="D570" s="256" t="s">
        <v>3192</v>
      </c>
      <c r="E570" s="257">
        <v>1423001</v>
      </c>
      <c r="F570" s="255" t="s">
        <v>217</v>
      </c>
      <c r="G570" s="258">
        <v>10000</v>
      </c>
      <c r="I570" s="259">
        <v>0</v>
      </c>
      <c r="J570" s="259">
        <v>0</v>
      </c>
      <c r="K570" s="259">
        <v>0</v>
      </c>
      <c r="L570" s="259">
        <v>0</v>
      </c>
      <c r="M570" s="259">
        <v>0</v>
      </c>
      <c r="N570" s="259">
        <v>0</v>
      </c>
      <c r="O570" s="259">
        <v>0</v>
      </c>
      <c r="P570" s="259">
        <v>0</v>
      </c>
      <c r="Q570" s="259">
        <v>0</v>
      </c>
      <c r="R570" s="259">
        <v>0</v>
      </c>
      <c r="S570" s="259">
        <v>0</v>
      </c>
      <c r="T570" s="259">
        <v>0</v>
      </c>
      <c r="U570" s="259">
        <f t="shared" si="14"/>
        <v>10000</v>
      </c>
    </row>
    <row r="571" spans="1:21">
      <c r="A571" s="253">
        <v>569</v>
      </c>
      <c r="B571" s="254">
        <v>45806</v>
      </c>
      <c r="C571" s="255" t="s">
        <v>3101</v>
      </c>
      <c r="D571" s="256" t="s">
        <v>3192</v>
      </c>
      <c r="E571" s="257">
        <v>1430007</v>
      </c>
      <c r="F571" s="255" t="s">
        <v>924</v>
      </c>
      <c r="G571" s="258">
        <v>10000</v>
      </c>
      <c r="I571" s="259">
        <v>0</v>
      </c>
      <c r="J571" s="259">
        <v>0</v>
      </c>
      <c r="K571" s="259">
        <v>0</v>
      </c>
      <c r="L571" s="259">
        <v>0</v>
      </c>
      <c r="M571" s="259">
        <v>0</v>
      </c>
      <c r="N571" s="259">
        <v>0</v>
      </c>
      <c r="O571" s="259">
        <v>0</v>
      </c>
      <c r="P571" s="259">
        <v>0</v>
      </c>
      <c r="Q571" s="259">
        <v>0</v>
      </c>
      <c r="R571" s="259">
        <v>0</v>
      </c>
      <c r="S571" s="259">
        <v>0</v>
      </c>
      <c r="T571" s="259">
        <v>0</v>
      </c>
      <c r="U571" s="259">
        <f t="shared" si="14"/>
        <v>10000</v>
      </c>
    </row>
    <row r="572" spans="1:21">
      <c r="A572" s="253">
        <v>570</v>
      </c>
      <c r="B572" s="254">
        <v>45807</v>
      </c>
      <c r="C572" s="255" t="s">
        <v>3193</v>
      </c>
      <c r="D572" s="256" t="s">
        <v>3194</v>
      </c>
      <c r="E572" s="257">
        <v>1423078</v>
      </c>
      <c r="F572" s="255" t="s">
        <v>915</v>
      </c>
      <c r="G572" s="258">
        <v>700</v>
      </c>
      <c r="I572" s="259">
        <v>0</v>
      </c>
      <c r="J572" s="259">
        <v>0</v>
      </c>
      <c r="K572" s="259">
        <v>0</v>
      </c>
      <c r="L572" s="259">
        <v>0</v>
      </c>
      <c r="M572" s="259">
        <v>0</v>
      </c>
      <c r="N572" s="259">
        <v>0</v>
      </c>
      <c r="O572" s="259">
        <v>0</v>
      </c>
      <c r="P572" s="259">
        <v>0</v>
      </c>
      <c r="Q572" s="259">
        <v>0</v>
      </c>
      <c r="R572" s="259">
        <v>0</v>
      </c>
      <c r="S572" s="259">
        <v>0</v>
      </c>
      <c r="T572" s="259">
        <v>0</v>
      </c>
      <c r="U572" s="259">
        <f t="shared" si="14"/>
        <v>700</v>
      </c>
    </row>
    <row r="573" spans="1:21">
      <c r="A573" s="253">
        <v>571</v>
      </c>
      <c r="B573" s="254">
        <v>45807</v>
      </c>
      <c r="C573" s="255" t="s">
        <v>2671</v>
      </c>
      <c r="D573" s="256" t="s">
        <v>3195</v>
      </c>
      <c r="E573" s="257">
        <v>1422011</v>
      </c>
      <c r="F573" s="255" t="s">
        <v>906</v>
      </c>
      <c r="G573" s="258">
        <v>500</v>
      </c>
      <c r="I573" s="259">
        <v>0</v>
      </c>
      <c r="J573" s="259">
        <v>0</v>
      </c>
      <c r="K573" s="259">
        <v>0</v>
      </c>
      <c r="L573" s="259">
        <v>0</v>
      </c>
      <c r="M573" s="259">
        <v>0</v>
      </c>
      <c r="N573" s="259">
        <v>0</v>
      </c>
      <c r="O573" s="259">
        <v>0</v>
      </c>
      <c r="P573" s="259">
        <v>0</v>
      </c>
      <c r="Q573" s="259">
        <v>0</v>
      </c>
      <c r="R573" s="259">
        <v>0</v>
      </c>
      <c r="S573" s="259">
        <v>0</v>
      </c>
      <c r="T573" s="259">
        <v>0</v>
      </c>
      <c r="U573" s="259">
        <f t="shared" si="14"/>
        <v>500</v>
      </c>
    </row>
    <row r="574" spans="1:21">
      <c r="A574" s="253">
        <v>572</v>
      </c>
      <c r="B574" s="254">
        <v>45807</v>
      </c>
      <c r="C574" s="255" t="s">
        <v>2671</v>
      </c>
      <c r="D574" s="256" t="s">
        <v>3195</v>
      </c>
      <c r="E574" s="257">
        <v>1423078</v>
      </c>
      <c r="F574" s="255" t="s">
        <v>915</v>
      </c>
      <c r="G574" s="258">
        <v>1000</v>
      </c>
      <c r="I574" s="259">
        <v>0</v>
      </c>
      <c r="J574" s="259">
        <v>0</v>
      </c>
      <c r="K574" s="259">
        <v>0</v>
      </c>
      <c r="L574" s="259">
        <v>0</v>
      </c>
      <c r="M574" s="259">
        <v>0</v>
      </c>
      <c r="N574" s="259">
        <v>0</v>
      </c>
      <c r="O574" s="259">
        <v>0</v>
      </c>
      <c r="P574" s="259">
        <v>0</v>
      </c>
      <c r="Q574" s="259">
        <v>0</v>
      </c>
      <c r="R574" s="259">
        <v>0</v>
      </c>
      <c r="S574" s="259">
        <v>0</v>
      </c>
      <c r="T574" s="259">
        <v>0</v>
      </c>
      <c r="U574" s="259">
        <f t="shared" si="14"/>
        <v>1000</v>
      </c>
    </row>
    <row r="575" spans="1:21">
      <c r="A575" s="253">
        <v>573</v>
      </c>
      <c r="B575" s="254">
        <v>45807</v>
      </c>
      <c r="C575" s="255" t="s">
        <v>3138</v>
      </c>
      <c r="D575" s="256" t="s">
        <v>3196</v>
      </c>
      <c r="E575" s="257">
        <v>1422033</v>
      </c>
      <c r="F575" s="255" t="s">
        <v>311</v>
      </c>
      <c r="G575" s="258">
        <v>1670</v>
      </c>
      <c r="I575" s="259">
        <v>0</v>
      </c>
      <c r="J575" s="259">
        <v>0</v>
      </c>
      <c r="K575" s="259">
        <v>0</v>
      </c>
      <c r="L575" s="259">
        <v>0</v>
      </c>
      <c r="M575" s="259">
        <v>0</v>
      </c>
      <c r="N575" s="259">
        <v>0</v>
      </c>
      <c r="O575" s="259">
        <v>0</v>
      </c>
      <c r="P575" s="259">
        <v>0</v>
      </c>
      <c r="Q575" s="259">
        <v>0</v>
      </c>
      <c r="R575" s="259">
        <v>0</v>
      </c>
      <c r="S575" s="259">
        <v>0</v>
      </c>
      <c r="T575" s="259">
        <v>0</v>
      </c>
      <c r="U575" s="259">
        <f t="shared" si="14"/>
        <v>1670</v>
      </c>
    </row>
    <row r="576" spans="1:21">
      <c r="A576" s="253">
        <v>574</v>
      </c>
      <c r="B576" s="254">
        <v>45807</v>
      </c>
      <c r="C576" s="255" t="s">
        <v>2949</v>
      </c>
      <c r="D576" s="256" t="s">
        <v>3197</v>
      </c>
      <c r="E576" s="257">
        <v>1422033</v>
      </c>
      <c r="F576" s="255" t="s">
        <v>311</v>
      </c>
      <c r="G576" s="258">
        <v>1840</v>
      </c>
      <c r="I576" s="259">
        <v>0</v>
      </c>
      <c r="J576" s="259">
        <v>0</v>
      </c>
      <c r="K576" s="259">
        <v>0</v>
      </c>
      <c r="L576" s="259">
        <v>0</v>
      </c>
      <c r="M576" s="259">
        <v>0</v>
      </c>
      <c r="N576" s="259">
        <v>0</v>
      </c>
      <c r="O576" s="259">
        <v>0</v>
      </c>
      <c r="P576" s="259">
        <v>0</v>
      </c>
      <c r="Q576" s="259">
        <v>0</v>
      </c>
      <c r="R576" s="259">
        <v>0</v>
      </c>
      <c r="S576" s="259">
        <v>0</v>
      </c>
      <c r="T576" s="259">
        <v>0</v>
      </c>
      <c r="U576" s="259">
        <f t="shared" si="14"/>
        <v>1840</v>
      </c>
    </row>
    <row r="577" spans="1:23">
      <c r="A577" s="253">
        <v>575</v>
      </c>
      <c r="B577" s="254">
        <v>45807</v>
      </c>
      <c r="C577" s="255" t="s">
        <v>3051</v>
      </c>
      <c r="D577" s="256" t="s">
        <v>3198</v>
      </c>
      <c r="E577" s="257">
        <v>1422011</v>
      </c>
      <c r="F577" s="255" t="s">
        <v>906</v>
      </c>
      <c r="G577" s="258">
        <v>1000</v>
      </c>
      <c r="I577" s="259">
        <v>0</v>
      </c>
      <c r="J577" s="259">
        <v>0</v>
      </c>
      <c r="K577" s="259">
        <v>0</v>
      </c>
      <c r="L577" s="259">
        <v>0</v>
      </c>
      <c r="M577" s="259">
        <v>0</v>
      </c>
      <c r="N577" s="259">
        <v>0</v>
      </c>
      <c r="O577" s="259">
        <v>0</v>
      </c>
      <c r="P577" s="259">
        <v>0</v>
      </c>
      <c r="Q577" s="259">
        <v>0</v>
      </c>
      <c r="R577" s="259">
        <v>0</v>
      </c>
      <c r="S577" s="259">
        <v>0</v>
      </c>
      <c r="T577" s="259">
        <v>0</v>
      </c>
      <c r="U577" s="259">
        <f t="shared" si="14"/>
        <v>1000</v>
      </c>
      <c r="W577" s="275"/>
    </row>
    <row r="578" spans="1:23">
      <c r="A578" s="253">
        <v>576</v>
      </c>
      <c r="B578" s="254">
        <v>45819</v>
      </c>
      <c r="C578" s="255" t="s">
        <v>3031</v>
      </c>
      <c r="D578" s="256" t="s">
        <v>3199</v>
      </c>
      <c r="E578" s="257">
        <v>1422018</v>
      </c>
      <c r="F578" s="255" t="s">
        <v>293</v>
      </c>
      <c r="G578" s="258">
        <v>1000</v>
      </c>
      <c r="I578" s="259">
        <v>0</v>
      </c>
      <c r="J578" s="259">
        <v>0</v>
      </c>
      <c r="K578" s="259">
        <v>0</v>
      </c>
      <c r="L578" s="259">
        <v>0</v>
      </c>
      <c r="M578" s="259">
        <v>0</v>
      </c>
      <c r="N578" s="259">
        <v>0</v>
      </c>
      <c r="O578" s="259">
        <v>0</v>
      </c>
      <c r="P578" s="259">
        <v>0</v>
      </c>
      <c r="Q578" s="259">
        <v>0</v>
      </c>
      <c r="R578" s="259">
        <v>0</v>
      </c>
      <c r="S578" s="259">
        <v>0</v>
      </c>
      <c r="T578" s="259">
        <v>0</v>
      </c>
      <c r="U578" s="259">
        <f t="shared" ref="U578:U609" si="15">G578</f>
        <v>1000</v>
      </c>
      <c r="W578" s="275"/>
    </row>
    <row r="579" spans="1:21">
      <c r="A579" s="253">
        <v>577</v>
      </c>
      <c r="B579" s="254">
        <v>45819</v>
      </c>
      <c r="C579" s="255" t="s">
        <v>3031</v>
      </c>
      <c r="D579" s="256" t="s">
        <v>3200</v>
      </c>
      <c r="E579" s="257">
        <v>1422026</v>
      </c>
      <c r="F579" s="255" t="s">
        <v>303</v>
      </c>
      <c r="G579" s="258">
        <v>1000</v>
      </c>
      <c r="I579" s="259">
        <v>0</v>
      </c>
      <c r="J579" s="259">
        <v>0</v>
      </c>
      <c r="K579" s="259">
        <v>0</v>
      </c>
      <c r="L579" s="259">
        <v>0</v>
      </c>
      <c r="M579" s="259">
        <v>0</v>
      </c>
      <c r="N579" s="259">
        <v>0</v>
      </c>
      <c r="O579" s="259">
        <v>0</v>
      </c>
      <c r="P579" s="259">
        <v>0</v>
      </c>
      <c r="Q579" s="259">
        <v>0</v>
      </c>
      <c r="R579" s="259">
        <v>0</v>
      </c>
      <c r="S579" s="259">
        <v>0</v>
      </c>
      <c r="T579" s="259">
        <v>0</v>
      </c>
      <c r="U579" s="259">
        <f t="shared" si="15"/>
        <v>1000</v>
      </c>
    </row>
    <row r="580" spans="1:21">
      <c r="A580" s="253">
        <v>578</v>
      </c>
      <c r="B580" s="254">
        <v>45819</v>
      </c>
      <c r="C580" s="255" t="s">
        <v>3031</v>
      </c>
      <c r="D580" s="256" t="s">
        <v>3200</v>
      </c>
      <c r="E580" s="257">
        <v>1422033</v>
      </c>
      <c r="F580" s="255" t="s">
        <v>311</v>
      </c>
      <c r="G580" s="258">
        <v>3000</v>
      </c>
      <c r="I580" s="259">
        <v>0</v>
      </c>
      <c r="J580" s="259">
        <v>0</v>
      </c>
      <c r="K580" s="259">
        <v>0</v>
      </c>
      <c r="L580" s="259">
        <v>0</v>
      </c>
      <c r="M580" s="259">
        <v>0</v>
      </c>
      <c r="N580" s="259">
        <v>0</v>
      </c>
      <c r="O580" s="259">
        <v>0</v>
      </c>
      <c r="P580" s="259">
        <v>0</v>
      </c>
      <c r="Q580" s="259">
        <v>0</v>
      </c>
      <c r="R580" s="259">
        <v>0</v>
      </c>
      <c r="S580" s="259">
        <v>0</v>
      </c>
      <c r="T580" s="259">
        <v>0</v>
      </c>
      <c r="U580" s="259">
        <f t="shared" si="15"/>
        <v>3000</v>
      </c>
    </row>
    <row r="581" spans="1:21">
      <c r="A581" s="253">
        <v>579</v>
      </c>
      <c r="B581" s="254">
        <v>45819</v>
      </c>
      <c r="C581" s="255" t="s">
        <v>3031</v>
      </c>
      <c r="D581" s="256" t="s">
        <v>3200</v>
      </c>
      <c r="E581" s="257">
        <v>1422038</v>
      </c>
      <c r="F581" s="255" t="s">
        <v>315</v>
      </c>
      <c r="G581" s="258">
        <v>700</v>
      </c>
      <c r="I581" s="259">
        <v>0</v>
      </c>
      <c r="J581" s="259">
        <v>0</v>
      </c>
      <c r="K581" s="259">
        <v>0</v>
      </c>
      <c r="L581" s="259">
        <v>0</v>
      </c>
      <c r="M581" s="259">
        <v>0</v>
      </c>
      <c r="N581" s="259">
        <v>0</v>
      </c>
      <c r="O581" s="259">
        <v>0</v>
      </c>
      <c r="P581" s="259">
        <v>0</v>
      </c>
      <c r="Q581" s="259">
        <v>0</v>
      </c>
      <c r="R581" s="259">
        <v>0</v>
      </c>
      <c r="S581" s="259">
        <v>0</v>
      </c>
      <c r="T581" s="259">
        <v>0</v>
      </c>
      <c r="U581" s="259">
        <f t="shared" si="15"/>
        <v>700</v>
      </c>
    </row>
    <row r="582" spans="1:21">
      <c r="A582" s="253">
        <v>580</v>
      </c>
      <c r="B582" s="254">
        <v>45819</v>
      </c>
      <c r="C582" s="255" t="s">
        <v>3031</v>
      </c>
      <c r="D582" s="256" t="s">
        <v>3200</v>
      </c>
      <c r="E582" s="257">
        <v>1422054</v>
      </c>
      <c r="F582" s="255" t="s">
        <v>331</v>
      </c>
      <c r="G582" s="258">
        <v>1000</v>
      </c>
      <c r="I582" s="259">
        <v>0</v>
      </c>
      <c r="J582" s="259">
        <v>0</v>
      </c>
      <c r="K582" s="259">
        <v>0</v>
      </c>
      <c r="L582" s="259">
        <v>0</v>
      </c>
      <c r="M582" s="259">
        <v>0</v>
      </c>
      <c r="N582" s="259">
        <v>0</v>
      </c>
      <c r="O582" s="259">
        <v>0</v>
      </c>
      <c r="P582" s="259">
        <v>0</v>
      </c>
      <c r="Q582" s="259">
        <v>0</v>
      </c>
      <c r="R582" s="259">
        <v>0</v>
      </c>
      <c r="S582" s="259">
        <v>0</v>
      </c>
      <c r="T582" s="259">
        <v>0</v>
      </c>
      <c r="U582" s="259">
        <f t="shared" si="15"/>
        <v>1000</v>
      </c>
    </row>
    <row r="583" spans="1:21">
      <c r="A583" s="253">
        <v>581</v>
      </c>
      <c r="B583" s="254">
        <v>45819</v>
      </c>
      <c r="C583" s="255" t="s">
        <v>3201</v>
      </c>
      <c r="D583" s="256" t="s">
        <v>3202</v>
      </c>
      <c r="E583" s="257">
        <v>1422033</v>
      </c>
      <c r="F583" s="255" t="s">
        <v>311</v>
      </c>
      <c r="G583" s="258">
        <v>1000</v>
      </c>
      <c r="I583" s="259">
        <v>0</v>
      </c>
      <c r="J583" s="259">
        <v>0</v>
      </c>
      <c r="K583" s="259">
        <v>0</v>
      </c>
      <c r="L583" s="259">
        <v>0</v>
      </c>
      <c r="M583" s="259">
        <v>0</v>
      </c>
      <c r="N583" s="259">
        <v>0</v>
      </c>
      <c r="O583" s="259">
        <v>0</v>
      </c>
      <c r="P583" s="259">
        <v>0</v>
      </c>
      <c r="Q583" s="259">
        <v>0</v>
      </c>
      <c r="R583" s="259">
        <v>0</v>
      </c>
      <c r="S583" s="259">
        <v>0</v>
      </c>
      <c r="T583" s="259">
        <v>0</v>
      </c>
      <c r="U583" s="259">
        <f t="shared" si="15"/>
        <v>1000</v>
      </c>
    </row>
    <row r="584" spans="1:21">
      <c r="A584" s="253">
        <v>582</v>
      </c>
      <c r="B584" s="254">
        <v>45819</v>
      </c>
      <c r="C584" s="255" t="s">
        <v>2914</v>
      </c>
      <c r="D584" s="256" t="s">
        <v>3203</v>
      </c>
      <c r="E584" s="257">
        <v>1423078</v>
      </c>
      <c r="F584" s="255" t="s">
        <v>915</v>
      </c>
      <c r="G584" s="258">
        <v>3700</v>
      </c>
      <c r="I584" s="259">
        <v>0</v>
      </c>
      <c r="J584" s="259">
        <v>0</v>
      </c>
      <c r="K584" s="259">
        <v>0</v>
      </c>
      <c r="L584" s="259">
        <v>0</v>
      </c>
      <c r="M584" s="259">
        <v>0</v>
      </c>
      <c r="N584" s="259">
        <v>0</v>
      </c>
      <c r="O584" s="259">
        <v>0</v>
      </c>
      <c r="P584" s="259">
        <v>0</v>
      </c>
      <c r="Q584" s="259">
        <v>0</v>
      </c>
      <c r="R584" s="259">
        <v>0</v>
      </c>
      <c r="S584" s="259">
        <v>0</v>
      </c>
      <c r="T584" s="259">
        <v>0</v>
      </c>
      <c r="U584" s="259">
        <f t="shared" si="15"/>
        <v>3700</v>
      </c>
    </row>
    <row r="585" spans="1:21">
      <c r="A585" s="253">
        <v>583</v>
      </c>
      <c r="B585" s="254">
        <v>45819</v>
      </c>
      <c r="C585" s="255" t="s">
        <v>3051</v>
      </c>
      <c r="D585" s="256" t="s">
        <v>3204</v>
      </c>
      <c r="E585" s="257">
        <v>1423078</v>
      </c>
      <c r="F585" s="255" t="s">
        <v>915</v>
      </c>
      <c r="G585" s="258">
        <v>1000</v>
      </c>
      <c r="I585" s="259">
        <v>0</v>
      </c>
      <c r="J585" s="259">
        <v>0</v>
      </c>
      <c r="K585" s="259">
        <v>0</v>
      </c>
      <c r="L585" s="259">
        <v>0</v>
      </c>
      <c r="M585" s="259">
        <v>0</v>
      </c>
      <c r="N585" s="259">
        <v>0</v>
      </c>
      <c r="O585" s="259">
        <v>0</v>
      </c>
      <c r="P585" s="259">
        <v>0</v>
      </c>
      <c r="Q585" s="259">
        <v>0</v>
      </c>
      <c r="R585" s="259">
        <v>0</v>
      </c>
      <c r="S585" s="259">
        <v>0</v>
      </c>
      <c r="T585" s="259">
        <v>0</v>
      </c>
      <c r="U585" s="259">
        <f t="shared" si="15"/>
        <v>1000</v>
      </c>
    </row>
    <row r="586" spans="1:21">
      <c r="A586" s="253">
        <v>584</v>
      </c>
      <c r="B586" s="254">
        <v>45820</v>
      </c>
      <c r="C586" s="255" t="s">
        <v>2643</v>
      </c>
      <c r="D586" s="256" t="s">
        <v>3205</v>
      </c>
      <c r="E586" s="257">
        <v>1423078</v>
      </c>
      <c r="F586" s="255" t="s">
        <v>915</v>
      </c>
      <c r="G586" s="258">
        <v>16000</v>
      </c>
      <c r="I586" s="259">
        <v>0</v>
      </c>
      <c r="J586" s="259">
        <v>0</v>
      </c>
      <c r="K586" s="259">
        <v>0</v>
      </c>
      <c r="L586" s="259">
        <v>0</v>
      </c>
      <c r="M586" s="259">
        <v>0</v>
      </c>
      <c r="N586" s="259">
        <v>0</v>
      </c>
      <c r="O586" s="259">
        <v>0</v>
      </c>
      <c r="P586" s="259">
        <v>0</v>
      </c>
      <c r="Q586" s="259">
        <v>0</v>
      </c>
      <c r="R586" s="259">
        <v>0</v>
      </c>
      <c r="S586" s="259">
        <v>0</v>
      </c>
      <c r="T586" s="259">
        <v>0</v>
      </c>
      <c r="U586" s="259">
        <f t="shared" si="15"/>
        <v>16000</v>
      </c>
    </row>
    <row r="587" spans="1:21">
      <c r="A587" s="253">
        <v>585</v>
      </c>
      <c r="B587" s="254">
        <v>45821</v>
      </c>
      <c r="C587" s="255" t="s">
        <v>2644</v>
      </c>
      <c r="D587" s="256" t="s">
        <v>3206</v>
      </c>
      <c r="E587" s="257">
        <v>1423078</v>
      </c>
      <c r="F587" s="255" t="s">
        <v>915</v>
      </c>
      <c r="G587" s="258">
        <v>1200</v>
      </c>
      <c r="I587" s="259">
        <v>0</v>
      </c>
      <c r="J587" s="259">
        <v>0</v>
      </c>
      <c r="K587" s="259">
        <v>0</v>
      </c>
      <c r="L587" s="259">
        <v>0</v>
      </c>
      <c r="M587" s="259">
        <v>0</v>
      </c>
      <c r="N587" s="259">
        <v>0</v>
      </c>
      <c r="O587" s="259">
        <v>0</v>
      </c>
      <c r="P587" s="259">
        <v>0</v>
      </c>
      <c r="Q587" s="259">
        <v>0</v>
      </c>
      <c r="R587" s="259">
        <v>0</v>
      </c>
      <c r="S587" s="259">
        <v>0</v>
      </c>
      <c r="T587" s="259">
        <v>0</v>
      </c>
      <c r="U587" s="259">
        <f t="shared" si="15"/>
        <v>1200</v>
      </c>
    </row>
    <row r="588" spans="1:21">
      <c r="A588" s="253">
        <v>586</v>
      </c>
      <c r="B588" s="254">
        <v>45821</v>
      </c>
      <c r="C588" s="255" t="s">
        <v>2990</v>
      </c>
      <c r="D588" s="256" t="s">
        <v>3207</v>
      </c>
      <c r="E588" s="257">
        <v>1422011</v>
      </c>
      <c r="F588" s="255" t="s">
        <v>906</v>
      </c>
      <c r="G588" s="258">
        <v>1700</v>
      </c>
      <c r="I588" s="259">
        <v>0</v>
      </c>
      <c r="J588" s="259">
        <v>0</v>
      </c>
      <c r="K588" s="259">
        <v>0</v>
      </c>
      <c r="L588" s="259">
        <v>0</v>
      </c>
      <c r="M588" s="259">
        <v>0</v>
      </c>
      <c r="N588" s="259">
        <v>0</v>
      </c>
      <c r="O588" s="259">
        <v>0</v>
      </c>
      <c r="P588" s="259">
        <v>0</v>
      </c>
      <c r="Q588" s="259">
        <v>0</v>
      </c>
      <c r="R588" s="259">
        <v>0</v>
      </c>
      <c r="S588" s="259">
        <v>0</v>
      </c>
      <c r="T588" s="259">
        <v>0</v>
      </c>
      <c r="U588" s="259">
        <f t="shared" si="15"/>
        <v>1700</v>
      </c>
    </row>
    <row r="589" spans="1:21">
      <c r="A589" s="253">
        <v>587</v>
      </c>
      <c r="B589" s="254">
        <v>45821</v>
      </c>
      <c r="C589" s="255" t="s">
        <v>2990</v>
      </c>
      <c r="D589" s="256" t="s">
        <v>3207</v>
      </c>
      <c r="E589" s="257">
        <v>1422032</v>
      </c>
      <c r="F589" s="255" t="s">
        <v>309</v>
      </c>
      <c r="G589" s="258">
        <v>1500</v>
      </c>
      <c r="I589" s="259">
        <v>0</v>
      </c>
      <c r="J589" s="259">
        <v>0</v>
      </c>
      <c r="K589" s="259">
        <v>0</v>
      </c>
      <c r="L589" s="259">
        <v>0</v>
      </c>
      <c r="M589" s="259">
        <v>0</v>
      </c>
      <c r="N589" s="259">
        <v>0</v>
      </c>
      <c r="O589" s="259">
        <v>0</v>
      </c>
      <c r="P589" s="259">
        <v>0</v>
      </c>
      <c r="Q589" s="259">
        <v>0</v>
      </c>
      <c r="R589" s="259">
        <v>0</v>
      </c>
      <c r="S589" s="259">
        <v>0</v>
      </c>
      <c r="T589" s="259">
        <v>0</v>
      </c>
      <c r="U589" s="259">
        <f t="shared" si="15"/>
        <v>1500</v>
      </c>
    </row>
    <row r="590" spans="1:21">
      <c r="A590" s="253">
        <v>588</v>
      </c>
      <c r="B590" s="254">
        <v>45821</v>
      </c>
      <c r="C590" s="255" t="s">
        <v>2804</v>
      </c>
      <c r="D590" s="256" t="s">
        <v>3208</v>
      </c>
      <c r="E590" s="257">
        <v>1422011</v>
      </c>
      <c r="F590" s="255" t="s">
        <v>906</v>
      </c>
      <c r="G590" s="258">
        <v>1000</v>
      </c>
      <c r="I590" s="259">
        <v>0</v>
      </c>
      <c r="J590" s="259">
        <v>0</v>
      </c>
      <c r="K590" s="259">
        <v>0</v>
      </c>
      <c r="L590" s="259">
        <v>0</v>
      </c>
      <c r="M590" s="259">
        <v>0</v>
      </c>
      <c r="N590" s="259">
        <v>0</v>
      </c>
      <c r="O590" s="259">
        <v>0</v>
      </c>
      <c r="P590" s="259">
        <v>0</v>
      </c>
      <c r="Q590" s="259">
        <v>0</v>
      </c>
      <c r="R590" s="259">
        <v>0</v>
      </c>
      <c r="S590" s="259">
        <v>0</v>
      </c>
      <c r="T590" s="259">
        <v>0</v>
      </c>
      <c r="U590" s="259">
        <f t="shared" si="15"/>
        <v>1000</v>
      </c>
    </row>
    <row r="591" spans="1:21">
      <c r="A591" s="253">
        <v>589</v>
      </c>
      <c r="B591" s="254">
        <v>45821</v>
      </c>
      <c r="C591" s="255" t="s">
        <v>2804</v>
      </c>
      <c r="D591" s="256" t="s">
        <v>3208</v>
      </c>
      <c r="E591" s="257">
        <v>1422032</v>
      </c>
      <c r="F591" s="255" t="s">
        <v>309</v>
      </c>
      <c r="G591" s="258">
        <v>1000</v>
      </c>
      <c r="I591" s="259">
        <v>0</v>
      </c>
      <c r="J591" s="259">
        <v>0</v>
      </c>
      <c r="K591" s="259">
        <v>0</v>
      </c>
      <c r="L591" s="259">
        <v>0</v>
      </c>
      <c r="M591" s="259">
        <v>0</v>
      </c>
      <c r="N591" s="259">
        <v>0</v>
      </c>
      <c r="O591" s="259">
        <v>0</v>
      </c>
      <c r="P591" s="259">
        <v>0</v>
      </c>
      <c r="Q591" s="259">
        <v>0</v>
      </c>
      <c r="R591" s="259">
        <v>0</v>
      </c>
      <c r="S591" s="259">
        <v>0</v>
      </c>
      <c r="T591" s="259">
        <v>0</v>
      </c>
      <c r="U591" s="259">
        <f t="shared" si="15"/>
        <v>1000</v>
      </c>
    </row>
    <row r="592" spans="1:21">
      <c r="A592" s="253">
        <v>590</v>
      </c>
      <c r="B592" s="254">
        <v>45821</v>
      </c>
      <c r="C592" s="255" t="s">
        <v>2802</v>
      </c>
      <c r="D592" s="256" t="s">
        <v>3209</v>
      </c>
      <c r="E592" s="257">
        <v>1422011</v>
      </c>
      <c r="F592" s="255" t="s">
        <v>906</v>
      </c>
      <c r="G592" s="258">
        <v>920</v>
      </c>
      <c r="I592" s="259">
        <v>0</v>
      </c>
      <c r="J592" s="259">
        <v>0</v>
      </c>
      <c r="K592" s="259">
        <v>0</v>
      </c>
      <c r="L592" s="259">
        <v>0</v>
      </c>
      <c r="M592" s="259">
        <v>0</v>
      </c>
      <c r="N592" s="259">
        <v>0</v>
      </c>
      <c r="O592" s="259">
        <v>0</v>
      </c>
      <c r="P592" s="259">
        <v>0</v>
      </c>
      <c r="Q592" s="259">
        <v>0</v>
      </c>
      <c r="R592" s="259">
        <v>0</v>
      </c>
      <c r="S592" s="259">
        <v>0</v>
      </c>
      <c r="T592" s="259">
        <v>0</v>
      </c>
      <c r="U592" s="259">
        <f t="shared" si="15"/>
        <v>920</v>
      </c>
    </row>
    <row r="593" spans="1:21">
      <c r="A593" s="253">
        <v>591</v>
      </c>
      <c r="B593" s="254">
        <v>45821</v>
      </c>
      <c r="C593" s="255" t="s">
        <v>2644</v>
      </c>
      <c r="D593" s="256" t="s">
        <v>3210</v>
      </c>
      <c r="E593" s="257">
        <v>1422011</v>
      </c>
      <c r="F593" s="255" t="s">
        <v>906</v>
      </c>
      <c r="G593" s="258">
        <v>2750</v>
      </c>
      <c r="I593" s="259">
        <v>0</v>
      </c>
      <c r="J593" s="259">
        <v>0</v>
      </c>
      <c r="K593" s="259">
        <v>0</v>
      </c>
      <c r="L593" s="259">
        <v>0</v>
      </c>
      <c r="M593" s="259">
        <v>0</v>
      </c>
      <c r="N593" s="259">
        <v>0</v>
      </c>
      <c r="O593" s="259">
        <v>0</v>
      </c>
      <c r="P593" s="259">
        <v>0</v>
      </c>
      <c r="Q593" s="259">
        <v>0</v>
      </c>
      <c r="R593" s="259">
        <v>0</v>
      </c>
      <c r="S593" s="259">
        <v>0</v>
      </c>
      <c r="T593" s="259">
        <v>0</v>
      </c>
      <c r="U593" s="259">
        <f t="shared" si="15"/>
        <v>2750</v>
      </c>
    </row>
    <row r="594" spans="1:21">
      <c r="A594" s="253">
        <v>592</v>
      </c>
      <c r="B594" s="254">
        <v>45821</v>
      </c>
      <c r="C594" s="255" t="s">
        <v>2646</v>
      </c>
      <c r="D594" s="256" t="s">
        <v>3211</v>
      </c>
      <c r="E594" s="257">
        <v>1422011</v>
      </c>
      <c r="F594" s="255" t="s">
        <v>906</v>
      </c>
      <c r="G594" s="258">
        <v>1500</v>
      </c>
      <c r="I594" s="259">
        <v>0</v>
      </c>
      <c r="J594" s="259">
        <v>0</v>
      </c>
      <c r="K594" s="259">
        <v>0</v>
      </c>
      <c r="L594" s="259">
        <v>0</v>
      </c>
      <c r="M594" s="259">
        <v>0</v>
      </c>
      <c r="N594" s="259">
        <v>0</v>
      </c>
      <c r="O594" s="259">
        <v>0</v>
      </c>
      <c r="P594" s="259">
        <v>0</v>
      </c>
      <c r="Q594" s="259">
        <v>0</v>
      </c>
      <c r="R594" s="259">
        <v>0</v>
      </c>
      <c r="S594" s="259">
        <v>0</v>
      </c>
      <c r="T594" s="259">
        <v>0</v>
      </c>
      <c r="U594" s="259">
        <f t="shared" si="15"/>
        <v>1500</v>
      </c>
    </row>
    <row r="595" spans="1:21">
      <c r="A595" s="253">
        <v>593</v>
      </c>
      <c r="B595" s="254">
        <v>45821</v>
      </c>
      <c r="C595" s="255" t="s">
        <v>2644</v>
      </c>
      <c r="D595" s="256" t="s">
        <v>3212</v>
      </c>
      <c r="E595" s="257">
        <v>1423078</v>
      </c>
      <c r="F595" s="255" t="s">
        <v>915</v>
      </c>
      <c r="G595" s="258">
        <v>1300</v>
      </c>
      <c r="I595" s="259">
        <v>0</v>
      </c>
      <c r="J595" s="259">
        <v>0</v>
      </c>
      <c r="K595" s="259">
        <v>0</v>
      </c>
      <c r="L595" s="259">
        <v>0</v>
      </c>
      <c r="M595" s="259">
        <v>0</v>
      </c>
      <c r="N595" s="259">
        <v>0</v>
      </c>
      <c r="O595" s="259">
        <v>0</v>
      </c>
      <c r="P595" s="259">
        <v>0</v>
      </c>
      <c r="Q595" s="259">
        <v>0</v>
      </c>
      <c r="R595" s="259">
        <v>0</v>
      </c>
      <c r="S595" s="259">
        <v>0</v>
      </c>
      <c r="T595" s="259">
        <v>0</v>
      </c>
      <c r="U595" s="259">
        <f t="shared" si="15"/>
        <v>1300</v>
      </c>
    </row>
    <row r="596" spans="1:21">
      <c r="A596" s="253">
        <v>594</v>
      </c>
      <c r="B596" s="254">
        <v>45821</v>
      </c>
      <c r="C596" s="255" t="s">
        <v>2726</v>
      </c>
      <c r="D596" s="256" t="s">
        <v>3213</v>
      </c>
      <c r="E596" s="257">
        <v>1422040</v>
      </c>
      <c r="F596" s="255" t="s">
        <v>317</v>
      </c>
      <c r="G596" s="258">
        <v>1000</v>
      </c>
      <c r="I596" s="259">
        <v>0</v>
      </c>
      <c r="J596" s="259">
        <v>0</v>
      </c>
      <c r="K596" s="259">
        <v>0</v>
      </c>
      <c r="L596" s="259">
        <v>0</v>
      </c>
      <c r="M596" s="259">
        <v>0</v>
      </c>
      <c r="N596" s="259">
        <v>0</v>
      </c>
      <c r="O596" s="259">
        <v>0</v>
      </c>
      <c r="P596" s="259">
        <v>0</v>
      </c>
      <c r="Q596" s="259">
        <v>0</v>
      </c>
      <c r="R596" s="259">
        <v>0</v>
      </c>
      <c r="S596" s="259">
        <v>0</v>
      </c>
      <c r="T596" s="259">
        <v>0</v>
      </c>
      <c r="U596" s="259">
        <f t="shared" si="15"/>
        <v>1000</v>
      </c>
    </row>
    <row r="597" spans="1:21">
      <c r="A597" s="253">
        <v>595</v>
      </c>
      <c r="B597" s="254">
        <v>45821</v>
      </c>
      <c r="C597" s="255" t="s">
        <v>2726</v>
      </c>
      <c r="D597" s="256" t="s">
        <v>3214</v>
      </c>
      <c r="E597" s="257">
        <v>1422024</v>
      </c>
      <c r="F597" s="255" t="s">
        <v>301</v>
      </c>
      <c r="G597" s="258">
        <v>2000</v>
      </c>
      <c r="I597" s="259">
        <v>0</v>
      </c>
      <c r="J597" s="259">
        <v>0</v>
      </c>
      <c r="K597" s="259">
        <v>0</v>
      </c>
      <c r="L597" s="259">
        <v>0</v>
      </c>
      <c r="M597" s="259">
        <v>0</v>
      </c>
      <c r="N597" s="259">
        <v>0</v>
      </c>
      <c r="O597" s="259">
        <v>0</v>
      </c>
      <c r="P597" s="259">
        <v>0</v>
      </c>
      <c r="Q597" s="259">
        <v>0</v>
      </c>
      <c r="R597" s="259">
        <v>0</v>
      </c>
      <c r="S597" s="259">
        <v>0</v>
      </c>
      <c r="T597" s="259">
        <v>0</v>
      </c>
      <c r="U597" s="259">
        <f t="shared" si="15"/>
        <v>2000</v>
      </c>
    </row>
    <row r="598" spans="1:21">
      <c r="A598" s="253">
        <v>596</v>
      </c>
      <c r="B598" s="254">
        <v>45821</v>
      </c>
      <c r="C598" s="255" t="s">
        <v>2726</v>
      </c>
      <c r="D598" s="256" t="s">
        <v>3214</v>
      </c>
      <c r="E598" s="257">
        <v>1422033</v>
      </c>
      <c r="F598" s="255" t="s">
        <v>311</v>
      </c>
      <c r="G598" s="258">
        <v>5000</v>
      </c>
      <c r="I598" s="259">
        <v>0</v>
      </c>
      <c r="J598" s="259">
        <v>0</v>
      </c>
      <c r="K598" s="259">
        <v>0</v>
      </c>
      <c r="L598" s="259">
        <v>0</v>
      </c>
      <c r="M598" s="259">
        <v>0</v>
      </c>
      <c r="N598" s="259">
        <v>0</v>
      </c>
      <c r="O598" s="259">
        <v>0</v>
      </c>
      <c r="P598" s="259">
        <v>0</v>
      </c>
      <c r="Q598" s="259">
        <v>0</v>
      </c>
      <c r="R598" s="259">
        <v>0</v>
      </c>
      <c r="S598" s="259">
        <v>0</v>
      </c>
      <c r="T598" s="259">
        <v>0</v>
      </c>
      <c r="U598" s="259">
        <f t="shared" si="15"/>
        <v>5000</v>
      </c>
    </row>
    <row r="599" spans="1:21">
      <c r="A599" s="253">
        <v>597</v>
      </c>
      <c r="B599" s="254">
        <v>45821</v>
      </c>
      <c r="C599" s="255" t="s">
        <v>2726</v>
      </c>
      <c r="D599" s="256" t="s">
        <v>3214</v>
      </c>
      <c r="E599" s="257">
        <v>1422036</v>
      </c>
      <c r="F599" s="255" t="s">
        <v>313</v>
      </c>
      <c r="G599" s="258">
        <v>8000</v>
      </c>
      <c r="I599" s="259">
        <v>0</v>
      </c>
      <c r="J599" s="259">
        <v>0</v>
      </c>
      <c r="K599" s="259">
        <v>0</v>
      </c>
      <c r="L599" s="259">
        <v>0</v>
      </c>
      <c r="M599" s="259">
        <v>0</v>
      </c>
      <c r="N599" s="259">
        <v>0</v>
      </c>
      <c r="O599" s="259">
        <v>0</v>
      </c>
      <c r="P599" s="259">
        <v>0</v>
      </c>
      <c r="Q599" s="259">
        <v>0</v>
      </c>
      <c r="R599" s="259">
        <v>0</v>
      </c>
      <c r="S599" s="259">
        <v>0</v>
      </c>
      <c r="T599" s="259">
        <v>0</v>
      </c>
      <c r="U599" s="259">
        <f t="shared" si="15"/>
        <v>8000</v>
      </c>
    </row>
    <row r="600" spans="1:21">
      <c r="A600" s="253">
        <v>598</v>
      </c>
      <c r="B600" s="254">
        <v>45821</v>
      </c>
      <c r="C600" s="255" t="s">
        <v>2726</v>
      </c>
      <c r="D600" s="256" t="s">
        <v>3215</v>
      </c>
      <c r="E600" s="257">
        <v>1422044</v>
      </c>
      <c r="F600" s="255" t="s">
        <v>323</v>
      </c>
      <c r="G600" s="258">
        <v>1800</v>
      </c>
      <c r="I600" s="259">
        <v>0</v>
      </c>
      <c r="J600" s="259">
        <v>0</v>
      </c>
      <c r="K600" s="259">
        <v>0</v>
      </c>
      <c r="L600" s="259">
        <v>0</v>
      </c>
      <c r="M600" s="259">
        <v>0</v>
      </c>
      <c r="N600" s="259">
        <v>0</v>
      </c>
      <c r="O600" s="259">
        <v>0</v>
      </c>
      <c r="P600" s="259">
        <v>0</v>
      </c>
      <c r="Q600" s="259">
        <v>0</v>
      </c>
      <c r="R600" s="259">
        <v>0</v>
      </c>
      <c r="S600" s="259">
        <v>0</v>
      </c>
      <c r="T600" s="259">
        <v>0</v>
      </c>
      <c r="U600" s="259">
        <f t="shared" si="15"/>
        <v>1800</v>
      </c>
    </row>
    <row r="601" spans="1:21">
      <c r="A601" s="253">
        <v>599</v>
      </c>
      <c r="B601" s="254">
        <v>45821</v>
      </c>
      <c r="C601" s="255" t="s">
        <v>2726</v>
      </c>
      <c r="D601" s="256" t="s">
        <v>3216</v>
      </c>
      <c r="E601" s="257">
        <v>1412022</v>
      </c>
      <c r="F601" s="255" t="s">
        <v>259</v>
      </c>
      <c r="G601" s="258">
        <v>10000</v>
      </c>
      <c r="I601" s="259">
        <v>0</v>
      </c>
      <c r="J601" s="259">
        <v>0</v>
      </c>
      <c r="K601" s="259">
        <v>0</v>
      </c>
      <c r="L601" s="259">
        <v>0</v>
      </c>
      <c r="M601" s="259">
        <v>0</v>
      </c>
      <c r="N601" s="259">
        <v>0</v>
      </c>
      <c r="O601" s="259">
        <v>0</v>
      </c>
      <c r="P601" s="259">
        <v>0</v>
      </c>
      <c r="Q601" s="259">
        <v>0</v>
      </c>
      <c r="R601" s="259">
        <v>0</v>
      </c>
      <c r="S601" s="259">
        <v>0</v>
      </c>
      <c r="T601" s="259">
        <v>0</v>
      </c>
      <c r="U601" s="259">
        <f t="shared" si="15"/>
        <v>10000</v>
      </c>
    </row>
    <row r="602" spans="1:21">
      <c r="A602" s="253">
        <v>600</v>
      </c>
      <c r="B602" s="254">
        <v>45821</v>
      </c>
      <c r="C602" s="255" t="s">
        <v>3217</v>
      </c>
      <c r="D602" s="256" t="s">
        <v>3218</v>
      </c>
      <c r="E602" s="257">
        <v>1423517</v>
      </c>
      <c r="F602" s="255" t="s">
        <v>919</v>
      </c>
      <c r="G602" s="258">
        <v>1170</v>
      </c>
      <c r="I602" s="259">
        <v>0</v>
      </c>
      <c r="J602" s="259">
        <v>0</v>
      </c>
      <c r="K602" s="259">
        <v>0</v>
      </c>
      <c r="L602" s="259">
        <v>0</v>
      </c>
      <c r="M602" s="259">
        <v>0</v>
      </c>
      <c r="N602" s="259">
        <v>0</v>
      </c>
      <c r="O602" s="259">
        <v>0</v>
      </c>
      <c r="P602" s="259">
        <v>0</v>
      </c>
      <c r="Q602" s="259">
        <v>0</v>
      </c>
      <c r="R602" s="259">
        <v>0</v>
      </c>
      <c r="S602" s="259">
        <v>0</v>
      </c>
      <c r="T602" s="259">
        <v>0</v>
      </c>
      <c r="U602" s="259">
        <f t="shared" si="15"/>
        <v>1170</v>
      </c>
    </row>
    <row r="603" spans="1:21">
      <c r="A603" s="253">
        <v>601</v>
      </c>
      <c r="B603" s="254">
        <v>45821</v>
      </c>
      <c r="C603" s="255" t="s">
        <v>3217</v>
      </c>
      <c r="D603" s="256" t="s">
        <v>3219</v>
      </c>
      <c r="E603" s="257">
        <v>1423517</v>
      </c>
      <c r="F603" s="255" t="s">
        <v>919</v>
      </c>
      <c r="G603" s="258">
        <v>1750</v>
      </c>
      <c r="I603" s="259">
        <v>0</v>
      </c>
      <c r="J603" s="259">
        <v>0</v>
      </c>
      <c r="K603" s="259">
        <v>0</v>
      </c>
      <c r="L603" s="259">
        <v>0</v>
      </c>
      <c r="M603" s="259">
        <v>0</v>
      </c>
      <c r="N603" s="259">
        <v>0</v>
      </c>
      <c r="O603" s="259">
        <v>0</v>
      </c>
      <c r="P603" s="259">
        <v>0</v>
      </c>
      <c r="Q603" s="259">
        <v>0</v>
      </c>
      <c r="R603" s="259">
        <v>0</v>
      </c>
      <c r="S603" s="259">
        <v>0</v>
      </c>
      <c r="T603" s="259">
        <v>0</v>
      </c>
      <c r="U603" s="259">
        <f t="shared" si="15"/>
        <v>1750</v>
      </c>
    </row>
    <row r="604" spans="1:21">
      <c r="A604" s="253">
        <v>602</v>
      </c>
      <c r="B604" s="254">
        <v>45824</v>
      </c>
      <c r="C604" s="255" t="s">
        <v>3051</v>
      </c>
      <c r="D604" s="256" t="s">
        <v>3220</v>
      </c>
      <c r="E604" s="257">
        <v>1423078</v>
      </c>
      <c r="F604" s="255" t="s">
        <v>915</v>
      </c>
      <c r="G604" s="258">
        <v>2500</v>
      </c>
      <c r="I604" s="259">
        <v>0</v>
      </c>
      <c r="J604" s="259">
        <v>0</v>
      </c>
      <c r="K604" s="259">
        <v>0</v>
      </c>
      <c r="L604" s="259">
        <v>0</v>
      </c>
      <c r="M604" s="259">
        <v>0</v>
      </c>
      <c r="N604" s="259">
        <v>0</v>
      </c>
      <c r="O604" s="259">
        <v>0</v>
      </c>
      <c r="P604" s="259">
        <v>0</v>
      </c>
      <c r="Q604" s="259">
        <v>0</v>
      </c>
      <c r="R604" s="259">
        <v>0</v>
      </c>
      <c r="S604" s="259">
        <v>0</v>
      </c>
      <c r="T604" s="259">
        <v>0</v>
      </c>
      <c r="U604" s="259">
        <f t="shared" si="15"/>
        <v>2500</v>
      </c>
    </row>
    <row r="605" spans="1:21">
      <c r="A605" s="253">
        <v>603</v>
      </c>
      <c r="B605" s="254">
        <v>45824</v>
      </c>
      <c r="C605" s="255" t="s">
        <v>3051</v>
      </c>
      <c r="D605" s="256" t="s">
        <v>3221</v>
      </c>
      <c r="E605" s="257">
        <v>1422011</v>
      </c>
      <c r="F605" s="255" t="s">
        <v>906</v>
      </c>
      <c r="G605" s="258">
        <v>900</v>
      </c>
      <c r="I605" s="259">
        <v>0</v>
      </c>
      <c r="J605" s="259">
        <v>0</v>
      </c>
      <c r="K605" s="259">
        <v>0</v>
      </c>
      <c r="L605" s="259">
        <v>0</v>
      </c>
      <c r="M605" s="259">
        <v>0</v>
      </c>
      <c r="N605" s="259">
        <v>0</v>
      </c>
      <c r="O605" s="259">
        <v>0</v>
      </c>
      <c r="P605" s="259">
        <v>0</v>
      </c>
      <c r="Q605" s="259">
        <v>0</v>
      </c>
      <c r="R605" s="259">
        <v>0</v>
      </c>
      <c r="S605" s="259">
        <v>0</v>
      </c>
      <c r="T605" s="259">
        <v>0</v>
      </c>
      <c r="U605" s="259">
        <f t="shared" si="15"/>
        <v>900</v>
      </c>
    </row>
    <row r="606" spans="1:21">
      <c r="A606" s="253">
        <v>604</v>
      </c>
      <c r="B606" s="254">
        <v>45824</v>
      </c>
      <c r="C606" s="255" t="s">
        <v>3101</v>
      </c>
      <c r="D606" s="256" t="s">
        <v>3222</v>
      </c>
      <c r="E606" s="257">
        <v>1430007</v>
      </c>
      <c r="F606" s="255" t="s">
        <v>924</v>
      </c>
      <c r="G606" s="258">
        <v>18000</v>
      </c>
      <c r="I606" s="259">
        <v>0</v>
      </c>
      <c r="J606" s="259">
        <v>0</v>
      </c>
      <c r="K606" s="259">
        <v>0</v>
      </c>
      <c r="L606" s="259">
        <v>0</v>
      </c>
      <c r="M606" s="259">
        <v>0</v>
      </c>
      <c r="N606" s="259">
        <v>0</v>
      </c>
      <c r="O606" s="259">
        <v>0</v>
      </c>
      <c r="P606" s="259">
        <v>0</v>
      </c>
      <c r="Q606" s="259">
        <v>0</v>
      </c>
      <c r="R606" s="259">
        <v>0</v>
      </c>
      <c r="S606" s="259">
        <v>0</v>
      </c>
      <c r="T606" s="259">
        <v>0</v>
      </c>
      <c r="U606" s="259">
        <f t="shared" si="15"/>
        <v>18000</v>
      </c>
    </row>
    <row r="607" spans="1:21">
      <c r="A607" s="253">
        <v>605</v>
      </c>
      <c r="B607" s="254">
        <v>45825</v>
      </c>
      <c r="C607" s="255" t="s">
        <v>2914</v>
      </c>
      <c r="D607" s="256" t="s">
        <v>3223</v>
      </c>
      <c r="E607" s="257">
        <v>1423078</v>
      </c>
      <c r="F607" s="255" t="s">
        <v>915</v>
      </c>
      <c r="G607" s="258">
        <v>5000</v>
      </c>
      <c r="I607" s="259">
        <v>0</v>
      </c>
      <c r="J607" s="259">
        <v>0</v>
      </c>
      <c r="K607" s="259">
        <v>0</v>
      </c>
      <c r="L607" s="259">
        <v>0</v>
      </c>
      <c r="M607" s="259">
        <v>0</v>
      </c>
      <c r="N607" s="259">
        <v>0</v>
      </c>
      <c r="O607" s="259">
        <v>0</v>
      </c>
      <c r="P607" s="259">
        <v>0</v>
      </c>
      <c r="Q607" s="259">
        <v>0</v>
      </c>
      <c r="R607" s="259">
        <v>0</v>
      </c>
      <c r="S607" s="259">
        <v>0</v>
      </c>
      <c r="T607" s="259">
        <v>0</v>
      </c>
      <c r="U607" s="259">
        <f t="shared" si="15"/>
        <v>5000</v>
      </c>
    </row>
    <row r="608" spans="1:21">
      <c r="A608" s="253">
        <v>606</v>
      </c>
      <c r="B608" s="254">
        <v>45825</v>
      </c>
      <c r="C608" s="255" t="s">
        <v>2726</v>
      </c>
      <c r="D608" s="256" t="s">
        <v>3224</v>
      </c>
      <c r="E608" s="257">
        <v>1423281</v>
      </c>
      <c r="F608" s="255" t="s">
        <v>354</v>
      </c>
      <c r="G608" s="258">
        <v>4000</v>
      </c>
      <c r="I608" s="259">
        <v>0</v>
      </c>
      <c r="J608" s="259">
        <v>0</v>
      </c>
      <c r="K608" s="259">
        <v>0</v>
      </c>
      <c r="L608" s="259">
        <v>0</v>
      </c>
      <c r="M608" s="259">
        <v>0</v>
      </c>
      <c r="N608" s="259">
        <v>0</v>
      </c>
      <c r="O608" s="259">
        <v>0</v>
      </c>
      <c r="P608" s="259">
        <v>0</v>
      </c>
      <c r="Q608" s="259">
        <v>0</v>
      </c>
      <c r="R608" s="259">
        <v>0</v>
      </c>
      <c r="S608" s="259">
        <v>0</v>
      </c>
      <c r="T608" s="259">
        <v>0</v>
      </c>
      <c r="U608" s="259">
        <f t="shared" si="15"/>
        <v>4000</v>
      </c>
    </row>
    <row r="609" spans="1:21">
      <c r="A609" s="253">
        <v>607</v>
      </c>
      <c r="B609" s="254">
        <v>45826</v>
      </c>
      <c r="C609" s="255" t="s">
        <v>2990</v>
      </c>
      <c r="D609" s="256" t="s">
        <v>3225</v>
      </c>
      <c r="E609" s="257">
        <v>1422033</v>
      </c>
      <c r="F609" s="255" t="s">
        <v>311</v>
      </c>
      <c r="G609" s="258">
        <v>2200</v>
      </c>
      <c r="I609" s="259">
        <v>0</v>
      </c>
      <c r="J609" s="259">
        <v>0</v>
      </c>
      <c r="K609" s="259">
        <v>0</v>
      </c>
      <c r="L609" s="259">
        <v>0</v>
      </c>
      <c r="M609" s="259">
        <v>0</v>
      </c>
      <c r="N609" s="259">
        <v>0</v>
      </c>
      <c r="O609" s="259">
        <v>0</v>
      </c>
      <c r="P609" s="259">
        <v>0</v>
      </c>
      <c r="Q609" s="259">
        <v>0</v>
      </c>
      <c r="R609" s="259">
        <v>0</v>
      </c>
      <c r="S609" s="259">
        <v>0</v>
      </c>
      <c r="T609" s="259">
        <v>0</v>
      </c>
      <c r="U609" s="259">
        <f t="shared" si="15"/>
        <v>2200</v>
      </c>
    </row>
    <row r="610" spans="1:21">
      <c r="A610" s="253">
        <v>608</v>
      </c>
      <c r="B610" s="254">
        <v>45826</v>
      </c>
      <c r="C610" s="255" t="s">
        <v>2934</v>
      </c>
      <c r="D610" s="256" t="s">
        <v>3226</v>
      </c>
      <c r="E610" s="257">
        <v>1422011</v>
      </c>
      <c r="F610" s="255" t="s">
        <v>906</v>
      </c>
      <c r="G610" s="258">
        <v>1450</v>
      </c>
      <c r="I610" s="259">
        <v>0</v>
      </c>
      <c r="J610" s="259">
        <v>0</v>
      </c>
      <c r="K610" s="259">
        <v>0</v>
      </c>
      <c r="L610" s="259">
        <v>0</v>
      </c>
      <c r="M610" s="259">
        <v>0</v>
      </c>
      <c r="N610" s="259">
        <v>0</v>
      </c>
      <c r="O610" s="259">
        <v>0</v>
      </c>
      <c r="P610" s="259">
        <v>0</v>
      </c>
      <c r="Q610" s="259">
        <v>0</v>
      </c>
      <c r="R610" s="259">
        <v>0</v>
      </c>
      <c r="S610" s="259">
        <v>0</v>
      </c>
      <c r="T610" s="259">
        <v>0</v>
      </c>
      <c r="U610" s="259">
        <f t="shared" ref="U610:U641" si="16">G610</f>
        <v>1450</v>
      </c>
    </row>
    <row r="611" spans="1:21">
      <c r="A611" s="253">
        <v>609</v>
      </c>
      <c r="B611" s="254">
        <v>45826</v>
      </c>
      <c r="C611" s="255" t="s">
        <v>2934</v>
      </c>
      <c r="D611" s="256" t="s">
        <v>3226</v>
      </c>
      <c r="E611" s="257">
        <v>1422033</v>
      </c>
      <c r="F611" s="255" t="s">
        <v>311</v>
      </c>
      <c r="G611" s="258">
        <v>3000</v>
      </c>
      <c r="I611" s="259">
        <v>0</v>
      </c>
      <c r="J611" s="259">
        <v>0</v>
      </c>
      <c r="K611" s="259">
        <v>0</v>
      </c>
      <c r="L611" s="259">
        <v>0</v>
      </c>
      <c r="M611" s="259">
        <v>0</v>
      </c>
      <c r="N611" s="259">
        <v>0</v>
      </c>
      <c r="O611" s="259">
        <v>0</v>
      </c>
      <c r="P611" s="259">
        <v>0</v>
      </c>
      <c r="Q611" s="259">
        <v>0</v>
      </c>
      <c r="R611" s="259">
        <v>0</v>
      </c>
      <c r="S611" s="259">
        <v>0</v>
      </c>
      <c r="T611" s="259">
        <v>0</v>
      </c>
      <c r="U611" s="259">
        <f t="shared" si="16"/>
        <v>3000</v>
      </c>
    </row>
    <row r="612" spans="1:21">
      <c r="A612" s="253">
        <v>610</v>
      </c>
      <c r="B612" s="254">
        <v>45826</v>
      </c>
      <c r="C612" s="255" t="s">
        <v>2646</v>
      </c>
      <c r="D612" s="256" t="s">
        <v>3227</v>
      </c>
      <c r="E612" s="257">
        <v>1422011</v>
      </c>
      <c r="F612" s="255" t="s">
        <v>906</v>
      </c>
      <c r="G612" s="258">
        <v>1000</v>
      </c>
      <c r="I612" s="259">
        <v>0</v>
      </c>
      <c r="J612" s="259">
        <v>0</v>
      </c>
      <c r="K612" s="259">
        <v>0</v>
      </c>
      <c r="L612" s="259">
        <v>0</v>
      </c>
      <c r="M612" s="259">
        <v>0</v>
      </c>
      <c r="N612" s="259">
        <v>0</v>
      </c>
      <c r="O612" s="259">
        <v>0</v>
      </c>
      <c r="P612" s="259">
        <v>0</v>
      </c>
      <c r="Q612" s="259">
        <v>0</v>
      </c>
      <c r="R612" s="259">
        <v>0</v>
      </c>
      <c r="S612" s="259">
        <v>0</v>
      </c>
      <c r="T612" s="259">
        <v>0</v>
      </c>
      <c r="U612" s="259">
        <f t="shared" si="16"/>
        <v>1000</v>
      </c>
    </row>
    <row r="613" spans="1:21">
      <c r="A613" s="253">
        <v>611</v>
      </c>
      <c r="B613" s="254">
        <v>45826</v>
      </c>
      <c r="C613" s="255" t="s">
        <v>2646</v>
      </c>
      <c r="D613" s="256" t="s">
        <v>3227</v>
      </c>
      <c r="E613" s="257">
        <v>1422032</v>
      </c>
      <c r="F613" s="255" t="s">
        <v>309</v>
      </c>
      <c r="G613" s="258">
        <v>500</v>
      </c>
      <c r="I613" s="259">
        <v>0</v>
      </c>
      <c r="J613" s="259">
        <v>0</v>
      </c>
      <c r="K613" s="259">
        <v>0</v>
      </c>
      <c r="L613" s="259">
        <v>0</v>
      </c>
      <c r="M613" s="259">
        <v>0</v>
      </c>
      <c r="N613" s="259">
        <v>0</v>
      </c>
      <c r="O613" s="259">
        <v>0</v>
      </c>
      <c r="P613" s="259">
        <v>0</v>
      </c>
      <c r="Q613" s="259">
        <v>0</v>
      </c>
      <c r="R613" s="259">
        <v>0</v>
      </c>
      <c r="S613" s="259">
        <v>0</v>
      </c>
      <c r="T613" s="259">
        <v>0</v>
      </c>
      <c r="U613" s="259">
        <f t="shared" si="16"/>
        <v>500</v>
      </c>
    </row>
    <row r="614" spans="1:21">
      <c r="A614" s="253">
        <v>612</v>
      </c>
      <c r="B614" s="254">
        <v>45826</v>
      </c>
      <c r="C614" s="255" t="s">
        <v>2802</v>
      </c>
      <c r="D614" s="256" t="s">
        <v>3228</v>
      </c>
      <c r="E614" s="257">
        <v>1422011</v>
      </c>
      <c r="F614" s="255" t="s">
        <v>906</v>
      </c>
      <c r="G614" s="258">
        <v>2500</v>
      </c>
      <c r="I614" s="259">
        <v>0</v>
      </c>
      <c r="J614" s="259">
        <v>0</v>
      </c>
      <c r="K614" s="259">
        <v>0</v>
      </c>
      <c r="L614" s="259">
        <v>0</v>
      </c>
      <c r="M614" s="259">
        <v>0</v>
      </c>
      <c r="N614" s="259">
        <v>0</v>
      </c>
      <c r="O614" s="259">
        <v>0</v>
      </c>
      <c r="P614" s="259">
        <v>0</v>
      </c>
      <c r="Q614" s="259">
        <v>0</v>
      </c>
      <c r="R614" s="259">
        <v>0</v>
      </c>
      <c r="S614" s="259">
        <v>0</v>
      </c>
      <c r="T614" s="259">
        <v>0</v>
      </c>
      <c r="U614" s="259">
        <f t="shared" si="16"/>
        <v>2500</v>
      </c>
    </row>
    <row r="615" spans="1:21">
      <c r="A615" s="253">
        <v>613</v>
      </c>
      <c r="B615" s="254">
        <v>45826</v>
      </c>
      <c r="C615" s="255" t="s">
        <v>2804</v>
      </c>
      <c r="D615" s="256" t="s">
        <v>3229</v>
      </c>
      <c r="E615" s="257">
        <v>1422011</v>
      </c>
      <c r="F615" s="255" t="s">
        <v>906</v>
      </c>
      <c r="G615" s="258">
        <v>1000</v>
      </c>
      <c r="I615" s="259">
        <v>0</v>
      </c>
      <c r="J615" s="259">
        <v>0</v>
      </c>
      <c r="K615" s="259">
        <v>0</v>
      </c>
      <c r="L615" s="259">
        <v>0</v>
      </c>
      <c r="M615" s="259">
        <v>0</v>
      </c>
      <c r="N615" s="259">
        <v>0</v>
      </c>
      <c r="O615" s="259">
        <v>0</v>
      </c>
      <c r="P615" s="259">
        <v>0</v>
      </c>
      <c r="Q615" s="259">
        <v>0</v>
      </c>
      <c r="R615" s="259">
        <v>0</v>
      </c>
      <c r="S615" s="259">
        <v>0</v>
      </c>
      <c r="T615" s="259">
        <v>0</v>
      </c>
      <c r="U615" s="259">
        <f t="shared" si="16"/>
        <v>1000</v>
      </c>
    </row>
    <row r="616" spans="1:21">
      <c r="A616" s="253">
        <v>614</v>
      </c>
      <c r="B616" s="254">
        <v>45826</v>
      </c>
      <c r="C616" s="255" t="s">
        <v>2804</v>
      </c>
      <c r="D616" s="256" t="s">
        <v>3229</v>
      </c>
      <c r="E616" s="257">
        <v>1422033</v>
      </c>
      <c r="F616" s="255" t="s">
        <v>311</v>
      </c>
      <c r="G616" s="258">
        <v>1000</v>
      </c>
      <c r="I616" s="259">
        <v>0</v>
      </c>
      <c r="J616" s="259">
        <v>0</v>
      </c>
      <c r="K616" s="259">
        <v>0</v>
      </c>
      <c r="L616" s="259">
        <v>0</v>
      </c>
      <c r="M616" s="259">
        <v>0</v>
      </c>
      <c r="N616" s="259">
        <v>0</v>
      </c>
      <c r="O616" s="259">
        <v>0</v>
      </c>
      <c r="P616" s="259">
        <v>0</v>
      </c>
      <c r="Q616" s="259">
        <v>0</v>
      </c>
      <c r="R616" s="259">
        <v>0</v>
      </c>
      <c r="S616" s="259">
        <v>0</v>
      </c>
      <c r="T616" s="259">
        <v>0</v>
      </c>
      <c r="U616" s="259">
        <f t="shared" si="16"/>
        <v>1000</v>
      </c>
    </row>
    <row r="617" spans="1:21">
      <c r="A617" s="253">
        <v>615</v>
      </c>
      <c r="B617" s="254">
        <v>45826</v>
      </c>
      <c r="C617" s="255" t="s">
        <v>2646</v>
      </c>
      <c r="D617" s="256" t="s">
        <v>3230</v>
      </c>
      <c r="E617" s="257">
        <v>1423078</v>
      </c>
      <c r="F617" s="255" t="s">
        <v>915</v>
      </c>
      <c r="G617" s="258">
        <v>1200</v>
      </c>
      <c r="I617" s="259">
        <v>0</v>
      </c>
      <c r="J617" s="259">
        <v>0</v>
      </c>
      <c r="K617" s="259">
        <v>0</v>
      </c>
      <c r="L617" s="259">
        <v>0</v>
      </c>
      <c r="M617" s="259">
        <v>0</v>
      </c>
      <c r="N617" s="259">
        <v>0</v>
      </c>
      <c r="O617" s="259">
        <v>0</v>
      </c>
      <c r="P617" s="259">
        <v>0</v>
      </c>
      <c r="Q617" s="259">
        <v>0</v>
      </c>
      <c r="R617" s="259">
        <v>0</v>
      </c>
      <c r="S617" s="259">
        <v>0</v>
      </c>
      <c r="T617" s="259">
        <v>0</v>
      </c>
      <c r="U617" s="259">
        <f t="shared" si="16"/>
        <v>1200</v>
      </c>
    </row>
    <row r="618" spans="1:21">
      <c r="A618" s="253">
        <v>616</v>
      </c>
      <c r="B618" s="254">
        <v>45826</v>
      </c>
      <c r="C618" s="255" t="s">
        <v>2804</v>
      </c>
      <c r="D618" s="256" t="s">
        <v>3231</v>
      </c>
      <c r="E618" s="257">
        <v>1423078</v>
      </c>
      <c r="F618" s="255" t="s">
        <v>915</v>
      </c>
      <c r="G618" s="258">
        <v>2000</v>
      </c>
      <c r="I618" s="259">
        <v>0</v>
      </c>
      <c r="J618" s="259">
        <v>0</v>
      </c>
      <c r="K618" s="259">
        <v>0</v>
      </c>
      <c r="L618" s="259">
        <v>0</v>
      </c>
      <c r="M618" s="259">
        <v>0</v>
      </c>
      <c r="N618" s="259">
        <v>0</v>
      </c>
      <c r="O618" s="259">
        <v>0</v>
      </c>
      <c r="P618" s="259">
        <v>0</v>
      </c>
      <c r="Q618" s="259">
        <v>0</v>
      </c>
      <c r="R618" s="259">
        <v>0</v>
      </c>
      <c r="S618" s="259">
        <v>0</v>
      </c>
      <c r="T618" s="259">
        <v>0</v>
      </c>
      <c r="U618" s="259">
        <f t="shared" si="16"/>
        <v>2000</v>
      </c>
    </row>
    <row r="619" spans="1:21">
      <c r="A619" s="253">
        <v>617</v>
      </c>
      <c r="B619" s="254">
        <v>45826</v>
      </c>
      <c r="C619" s="255" t="s">
        <v>2804</v>
      </c>
      <c r="D619" s="256" t="s">
        <v>3232</v>
      </c>
      <c r="E619" s="257">
        <v>1423078</v>
      </c>
      <c r="F619" s="255" t="s">
        <v>915</v>
      </c>
      <c r="G619" s="258">
        <v>1650</v>
      </c>
      <c r="I619" s="259">
        <v>0</v>
      </c>
      <c r="J619" s="259">
        <v>0</v>
      </c>
      <c r="K619" s="259">
        <v>0</v>
      </c>
      <c r="L619" s="259">
        <v>0</v>
      </c>
      <c r="M619" s="259">
        <v>0</v>
      </c>
      <c r="N619" s="259">
        <v>0</v>
      </c>
      <c r="O619" s="259">
        <v>0</v>
      </c>
      <c r="P619" s="259">
        <v>0</v>
      </c>
      <c r="Q619" s="259">
        <v>0</v>
      </c>
      <c r="R619" s="259">
        <v>0</v>
      </c>
      <c r="S619" s="259">
        <v>0</v>
      </c>
      <c r="T619" s="259">
        <v>0</v>
      </c>
      <c r="U619" s="259">
        <f t="shared" si="16"/>
        <v>1650</v>
      </c>
    </row>
    <row r="620" spans="1:21">
      <c r="A620" s="253">
        <v>618</v>
      </c>
      <c r="B620" s="254">
        <v>45827</v>
      </c>
      <c r="C620" s="255" t="s">
        <v>2804</v>
      </c>
      <c r="D620" s="256" t="s">
        <v>3233</v>
      </c>
      <c r="E620" s="257">
        <v>1422011</v>
      </c>
      <c r="F620" s="255" t="s">
        <v>906</v>
      </c>
      <c r="G620" s="258">
        <v>1830</v>
      </c>
      <c r="I620" s="259">
        <v>0</v>
      </c>
      <c r="J620" s="259">
        <v>0</v>
      </c>
      <c r="K620" s="259">
        <v>0</v>
      </c>
      <c r="L620" s="259">
        <v>0</v>
      </c>
      <c r="M620" s="259">
        <v>0</v>
      </c>
      <c r="N620" s="259">
        <v>0</v>
      </c>
      <c r="O620" s="259">
        <v>0</v>
      </c>
      <c r="P620" s="259">
        <v>0</v>
      </c>
      <c r="Q620" s="259">
        <v>0</v>
      </c>
      <c r="R620" s="259">
        <v>0</v>
      </c>
      <c r="S620" s="259">
        <v>0</v>
      </c>
      <c r="T620" s="259">
        <v>0</v>
      </c>
      <c r="U620" s="259">
        <f t="shared" si="16"/>
        <v>1830</v>
      </c>
    </row>
    <row r="621" spans="1:21">
      <c r="A621" s="253">
        <v>619</v>
      </c>
      <c r="B621" s="254">
        <v>45827</v>
      </c>
      <c r="C621" s="255" t="s">
        <v>2804</v>
      </c>
      <c r="D621" s="256" t="s">
        <v>3234</v>
      </c>
      <c r="E621" s="257">
        <v>1422033</v>
      </c>
      <c r="F621" s="255" t="s">
        <v>311</v>
      </c>
      <c r="G621" s="258">
        <v>3800</v>
      </c>
      <c r="I621" s="259">
        <v>0</v>
      </c>
      <c r="J621" s="259">
        <v>0</v>
      </c>
      <c r="K621" s="259">
        <v>0</v>
      </c>
      <c r="L621" s="259">
        <v>0</v>
      </c>
      <c r="M621" s="259">
        <v>0</v>
      </c>
      <c r="N621" s="259">
        <v>0</v>
      </c>
      <c r="O621" s="259">
        <v>0</v>
      </c>
      <c r="P621" s="259">
        <v>0</v>
      </c>
      <c r="Q621" s="259">
        <v>0</v>
      </c>
      <c r="R621" s="259">
        <v>0</v>
      </c>
      <c r="S621" s="259">
        <v>0</v>
      </c>
      <c r="T621" s="259">
        <v>0</v>
      </c>
      <c r="U621" s="259">
        <f t="shared" si="16"/>
        <v>3800</v>
      </c>
    </row>
    <row r="622" spans="1:21">
      <c r="A622" s="253">
        <v>620</v>
      </c>
      <c r="B622" s="254">
        <v>45827</v>
      </c>
      <c r="C622" s="255" t="s">
        <v>2644</v>
      </c>
      <c r="D622" s="256" t="s">
        <v>3235</v>
      </c>
      <c r="E622" s="257">
        <v>1423078</v>
      </c>
      <c r="F622" s="255" t="s">
        <v>915</v>
      </c>
      <c r="G622" s="258">
        <v>814</v>
      </c>
      <c r="I622" s="259">
        <v>0</v>
      </c>
      <c r="J622" s="259">
        <v>0</v>
      </c>
      <c r="K622" s="259">
        <v>0</v>
      </c>
      <c r="L622" s="259">
        <v>0</v>
      </c>
      <c r="M622" s="259">
        <v>0</v>
      </c>
      <c r="N622" s="259">
        <v>0</v>
      </c>
      <c r="O622" s="259">
        <v>0</v>
      </c>
      <c r="P622" s="259">
        <v>0</v>
      </c>
      <c r="Q622" s="259">
        <v>0</v>
      </c>
      <c r="R622" s="259">
        <v>0</v>
      </c>
      <c r="S622" s="259">
        <v>0</v>
      </c>
      <c r="T622" s="259">
        <v>0</v>
      </c>
      <c r="U622" s="259">
        <f t="shared" si="16"/>
        <v>814</v>
      </c>
    </row>
    <row r="623" spans="1:21">
      <c r="A623" s="253">
        <v>621</v>
      </c>
      <c r="B623" s="254">
        <v>45827</v>
      </c>
      <c r="C623" s="255" t="s">
        <v>2644</v>
      </c>
      <c r="D623" s="256" t="s">
        <v>3236</v>
      </c>
      <c r="E623" s="257">
        <v>1423078</v>
      </c>
      <c r="F623" s="255" t="s">
        <v>915</v>
      </c>
      <c r="G623" s="258">
        <v>2000</v>
      </c>
      <c r="I623" s="259">
        <v>0</v>
      </c>
      <c r="J623" s="259">
        <v>0</v>
      </c>
      <c r="K623" s="259">
        <v>0</v>
      </c>
      <c r="L623" s="259">
        <v>0</v>
      </c>
      <c r="M623" s="259">
        <v>0</v>
      </c>
      <c r="N623" s="259">
        <v>0</v>
      </c>
      <c r="O623" s="259">
        <v>0</v>
      </c>
      <c r="P623" s="259">
        <v>0</v>
      </c>
      <c r="Q623" s="259">
        <v>0</v>
      </c>
      <c r="R623" s="259">
        <v>0</v>
      </c>
      <c r="S623" s="259">
        <v>0</v>
      </c>
      <c r="T623" s="259">
        <v>0</v>
      </c>
      <c r="U623" s="259">
        <f t="shared" si="16"/>
        <v>2000</v>
      </c>
    </row>
    <row r="624" spans="1:21">
      <c r="A624" s="253">
        <v>622</v>
      </c>
      <c r="B624" s="254">
        <v>45827</v>
      </c>
      <c r="C624" s="255" t="s">
        <v>2644</v>
      </c>
      <c r="D624" s="256" t="s">
        <v>3237</v>
      </c>
      <c r="E624" s="257">
        <v>1422033</v>
      </c>
      <c r="F624" s="255" t="s">
        <v>311</v>
      </c>
      <c r="G624" s="258">
        <v>5000</v>
      </c>
      <c r="I624" s="259">
        <v>0</v>
      </c>
      <c r="J624" s="259">
        <v>0</v>
      </c>
      <c r="K624" s="259">
        <v>0</v>
      </c>
      <c r="L624" s="259">
        <v>0</v>
      </c>
      <c r="M624" s="259">
        <v>0</v>
      </c>
      <c r="N624" s="259">
        <v>0</v>
      </c>
      <c r="O624" s="259">
        <v>0</v>
      </c>
      <c r="P624" s="259">
        <v>0</v>
      </c>
      <c r="Q624" s="259">
        <v>0</v>
      </c>
      <c r="R624" s="259">
        <v>0</v>
      </c>
      <c r="S624" s="259">
        <v>0</v>
      </c>
      <c r="T624" s="259">
        <v>0</v>
      </c>
      <c r="U624" s="259">
        <f t="shared" si="16"/>
        <v>5000</v>
      </c>
    </row>
    <row r="625" spans="1:21">
      <c r="A625" s="253">
        <v>623</v>
      </c>
      <c r="B625" s="254">
        <v>45827</v>
      </c>
      <c r="C625" s="255" t="s">
        <v>2802</v>
      </c>
      <c r="D625" s="256" t="s">
        <v>3238</v>
      </c>
      <c r="E625" s="257">
        <v>1422033</v>
      </c>
      <c r="F625" s="255" t="s">
        <v>311</v>
      </c>
      <c r="G625" s="258">
        <v>2000</v>
      </c>
      <c r="I625" s="259">
        <v>0</v>
      </c>
      <c r="J625" s="259">
        <v>0</v>
      </c>
      <c r="K625" s="259">
        <v>0</v>
      </c>
      <c r="L625" s="259">
        <v>0</v>
      </c>
      <c r="M625" s="259">
        <v>0</v>
      </c>
      <c r="N625" s="259">
        <v>0</v>
      </c>
      <c r="O625" s="259">
        <v>0</v>
      </c>
      <c r="P625" s="259">
        <v>0</v>
      </c>
      <c r="Q625" s="259">
        <v>0</v>
      </c>
      <c r="R625" s="259">
        <v>0</v>
      </c>
      <c r="S625" s="259">
        <v>0</v>
      </c>
      <c r="T625" s="259">
        <v>0</v>
      </c>
      <c r="U625" s="259">
        <f t="shared" si="16"/>
        <v>2000</v>
      </c>
    </row>
    <row r="626" spans="1:21">
      <c r="A626" s="253">
        <v>624</v>
      </c>
      <c r="B626" s="254">
        <v>45827</v>
      </c>
      <c r="C626" s="255" t="s">
        <v>3239</v>
      </c>
      <c r="D626" s="256" t="s">
        <v>3240</v>
      </c>
      <c r="E626" s="257">
        <v>1430006</v>
      </c>
      <c r="F626" s="255" t="s">
        <v>922</v>
      </c>
      <c r="G626" s="258">
        <v>3000</v>
      </c>
      <c r="I626" s="259">
        <v>0</v>
      </c>
      <c r="J626" s="259">
        <v>0</v>
      </c>
      <c r="K626" s="259">
        <v>0</v>
      </c>
      <c r="L626" s="259">
        <v>0</v>
      </c>
      <c r="M626" s="259">
        <v>0</v>
      </c>
      <c r="N626" s="259">
        <v>0</v>
      </c>
      <c r="O626" s="259">
        <v>0</v>
      </c>
      <c r="P626" s="259">
        <v>0</v>
      </c>
      <c r="Q626" s="259">
        <v>0</v>
      </c>
      <c r="R626" s="259">
        <v>0</v>
      </c>
      <c r="S626" s="259">
        <v>0</v>
      </c>
      <c r="T626" s="259">
        <v>0</v>
      </c>
      <c r="U626" s="259">
        <f t="shared" si="16"/>
        <v>3000</v>
      </c>
    </row>
    <row r="627" spans="1:21">
      <c r="A627" s="253">
        <v>625</v>
      </c>
      <c r="B627" s="254">
        <v>45827</v>
      </c>
      <c r="C627" s="255" t="s">
        <v>3241</v>
      </c>
      <c r="D627" s="256" t="s">
        <v>3242</v>
      </c>
      <c r="E627" s="257">
        <v>1422040</v>
      </c>
      <c r="F627" s="255" t="s">
        <v>317</v>
      </c>
      <c r="G627" s="258">
        <v>200</v>
      </c>
      <c r="I627" s="259">
        <v>0</v>
      </c>
      <c r="J627" s="259">
        <v>0</v>
      </c>
      <c r="K627" s="259">
        <v>0</v>
      </c>
      <c r="L627" s="259">
        <v>0</v>
      </c>
      <c r="M627" s="259">
        <v>0</v>
      </c>
      <c r="N627" s="259">
        <v>0</v>
      </c>
      <c r="O627" s="259">
        <v>0</v>
      </c>
      <c r="P627" s="259">
        <v>0</v>
      </c>
      <c r="Q627" s="259">
        <v>0</v>
      </c>
      <c r="R627" s="259">
        <v>0</v>
      </c>
      <c r="S627" s="259">
        <v>0</v>
      </c>
      <c r="T627" s="259">
        <v>0</v>
      </c>
      <c r="U627" s="259">
        <f t="shared" si="16"/>
        <v>200</v>
      </c>
    </row>
    <row r="628" spans="1:21">
      <c r="A628" s="253">
        <v>626</v>
      </c>
      <c r="B628" s="254">
        <v>45827</v>
      </c>
      <c r="C628" s="255" t="s">
        <v>3241</v>
      </c>
      <c r="D628" s="256" t="s">
        <v>3243</v>
      </c>
      <c r="E628" s="257">
        <v>1422040</v>
      </c>
      <c r="F628" s="255" t="s">
        <v>317</v>
      </c>
      <c r="G628" s="258">
        <v>1000</v>
      </c>
      <c r="I628" s="259">
        <v>0</v>
      </c>
      <c r="J628" s="259">
        <v>0</v>
      </c>
      <c r="K628" s="259">
        <v>0</v>
      </c>
      <c r="L628" s="259">
        <v>0</v>
      </c>
      <c r="M628" s="259">
        <v>0</v>
      </c>
      <c r="N628" s="259">
        <v>0</v>
      </c>
      <c r="O628" s="259">
        <v>0</v>
      </c>
      <c r="P628" s="259">
        <v>0</v>
      </c>
      <c r="Q628" s="259">
        <v>0</v>
      </c>
      <c r="R628" s="259">
        <v>0</v>
      </c>
      <c r="S628" s="259">
        <v>0</v>
      </c>
      <c r="T628" s="259">
        <v>0</v>
      </c>
      <c r="U628" s="259">
        <f t="shared" si="16"/>
        <v>1000</v>
      </c>
    </row>
    <row r="629" spans="1:21">
      <c r="A629" s="253">
        <v>627</v>
      </c>
      <c r="B629" s="254">
        <v>45827</v>
      </c>
      <c r="C629" s="255" t="s">
        <v>3241</v>
      </c>
      <c r="D629" s="256" t="s">
        <v>3244</v>
      </c>
      <c r="E629" s="257">
        <v>1422040</v>
      </c>
      <c r="F629" s="255" t="s">
        <v>317</v>
      </c>
      <c r="G629" s="258">
        <v>2000</v>
      </c>
      <c r="I629" s="259">
        <v>0</v>
      </c>
      <c r="J629" s="259">
        <v>0</v>
      </c>
      <c r="K629" s="259">
        <v>0</v>
      </c>
      <c r="L629" s="259">
        <v>0</v>
      </c>
      <c r="M629" s="259">
        <v>0</v>
      </c>
      <c r="N629" s="259">
        <v>0</v>
      </c>
      <c r="O629" s="259">
        <v>0</v>
      </c>
      <c r="P629" s="259">
        <v>0</v>
      </c>
      <c r="Q629" s="259">
        <v>0</v>
      </c>
      <c r="R629" s="259">
        <v>0</v>
      </c>
      <c r="S629" s="259">
        <v>0</v>
      </c>
      <c r="T629" s="259">
        <v>0</v>
      </c>
      <c r="U629" s="259">
        <f t="shared" si="16"/>
        <v>2000</v>
      </c>
    </row>
    <row r="630" spans="1:21">
      <c r="A630" s="253">
        <v>628</v>
      </c>
      <c r="B630" s="254">
        <v>45827</v>
      </c>
      <c r="C630" s="255" t="s">
        <v>3241</v>
      </c>
      <c r="D630" s="256" t="s">
        <v>3245</v>
      </c>
      <c r="E630" s="257">
        <v>1422040</v>
      </c>
      <c r="F630" s="255" t="s">
        <v>317</v>
      </c>
      <c r="G630" s="258">
        <v>6000</v>
      </c>
      <c r="I630" s="259">
        <v>0</v>
      </c>
      <c r="J630" s="259">
        <v>0</v>
      </c>
      <c r="K630" s="259">
        <v>0</v>
      </c>
      <c r="L630" s="259">
        <v>0</v>
      </c>
      <c r="M630" s="259">
        <v>0</v>
      </c>
      <c r="N630" s="259">
        <v>0</v>
      </c>
      <c r="O630" s="259">
        <v>0</v>
      </c>
      <c r="P630" s="259">
        <v>0</v>
      </c>
      <c r="Q630" s="259">
        <v>0</v>
      </c>
      <c r="R630" s="259">
        <v>0</v>
      </c>
      <c r="S630" s="259">
        <v>0</v>
      </c>
      <c r="T630" s="259">
        <v>0</v>
      </c>
      <c r="U630" s="259">
        <f t="shared" si="16"/>
        <v>6000</v>
      </c>
    </row>
    <row r="631" spans="1:21">
      <c r="A631" s="253">
        <v>629</v>
      </c>
      <c r="B631" s="254">
        <v>45827</v>
      </c>
      <c r="C631" s="255" t="s">
        <v>3241</v>
      </c>
      <c r="D631" s="256" t="s">
        <v>3246</v>
      </c>
      <c r="E631" s="257">
        <v>1422040</v>
      </c>
      <c r="F631" s="255" t="s">
        <v>317</v>
      </c>
      <c r="G631" s="258">
        <v>9000</v>
      </c>
      <c r="I631" s="259">
        <v>0</v>
      </c>
      <c r="J631" s="259">
        <v>0</v>
      </c>
      <c r="K631" s="259">
        <v>0</v>
      </c>
      <c r="L631" s="259">
        <v>0</v>
      </c>
      <c r="M631" s="259">
        <v>0</v>
      </c>
      <c r="N631" s="259">
        <v>0</v>
      </c>
      <c r="O631" s="259">
        <v>0</v>
      </c>
      <c r="P631" s="259">
        <v>0</v>
      </c>
      <c r="Q631" s="259">
        <v>0</v>
      </c>
      <c r="R631" s="259">
        <v>0</v>
      </c>
      <c r="S631" s="259">
        <v>0</v>
      </c>
      <c r="T631" s="259">
        <v>0</v>
      </c>
      <c r="U631" s="259">
        <f t="shared" si="16"/>
        <v>9000</v>
      </c>
    </row>
    <row r="632" spans="1:21">
      <c r="A632" s="253">
        <v>630</v>
      </c>
      <c r="B632" s="254">
        <v>45827</v>
      </c>
      <c r="C632" s="255" t="s">
        <v>3241</v>
      </c>
      <c r="D632" s="256" t="s">
        <v>3247</v>
      </c>
      <c r="E632" s="257">
        <v>1422040</v>
      </c>
      <c r="F632" s="255" t="s">
        <v>317</v>
      </c>
      <c r="G632" s="258">
        <v>700</v>
      </c>
      <c r="I632" s="259">
        <v>0</v>
      </c>
      <c r="J632" s="259">
        <v>0</v>
      </c>
      <c r="K632" s="259">
        <v>0</v>
      </c>
      <c r="L632" s="259">
        <v>0</v>
      </c>
      <c r="M632" s="259">
        <v>0</v>
      </c>
      <c r="N632" s="259">
        <v>0</v>
      </c>
      <c r="O632" s="259">
        <v>0</v>
      </c>
      <c r="P632" s="259">
        <v>0</v>
      </c>
      <c r="Q632" s="259">
        <v>0</v>
      </c>
      <c r="R632" s="259">
        <v>0</v>
      </c>
      <c r="S632" s="259">
        <v>0</v>
      </c>
      <c r="T632" s="259">
        <v>0</v>
      </c>
      <c r="U632" s="259">
        <f t="shared" si="16"/>
        <v>700</v>
      </c>
    </row>
    <row r="633" spans="1:21">
      <c r="A633" s="253">
        <v>631</v>
      </c>
      <c r="B633" s="254">
        <v>45828</v>
      </c>
      <c r="C633" s="255" t="s">
        <v>2949</v>
      </c>
      <c r="D633" s="256" t="s">
        <v>3248</v>
      </c>
      <c r="E633" s="257">
        <v>1422033</v>
      </c>
      <c r="F633" s="255" t="s">
        <v>311</v>
      </c>
      <c r="G633" s="258">
        <v>1800</v>
      </c>
      <c r="I633" s="259">
        <v>0</v>
      </c>
      <c r="J633" s="259">
        <v>0</v>
      </c>
      <c r="K633" s="259">
        <v>0</v>
      </c>
      <c r="L633" s="259">
        <v>0</v>
      </c>
      <c r="M633" s="259">
        <v>0</v>
      </c>
      <c r="N633" s="259">
        <v>0</v>
      </c>
      <c r="O633" s="259">
        <v>0</v>
      </c>
      <c r="P633" s="259">
        <v>0</v>
      </c>
      <c r="Q633" s="259">
        <v>0</v>
      </c>
      <c r="R633" s="259">
        <v>0</v>
      </c>
      <c r="S633" s="259">
        <v>0</v>
      </c>
      <c r="T633" s="259">
        <v>0</v>
      </c>
      <c r="U633" s="259">
        <f t="shared" si="16"/>
        <v>1800</v>
      </c>
    </row>
    <row r="634" spans="1:21">
      <c r="A634" s="253">
        <v>632</v>
      </c>
      <c r="B634" s="254">
        <v>45828</v>
      </c>
      <c r="C634" s="255" t="s">
        <v>2949</v>
      </c>
      <c r="D634" s="256" t="s">
        <v>3249</v>
      </c>
      <c r="E634" s="257">
        <v>1422033</v>
      </c>
      <c r="F634" s="255" t="s">
        <v>311</v>
      </c>
      <c r="G634" s="258">
        <v>410</v>
      </c>
      <c r="I634" s="259">
        <v>0</v>
      </c>
      <c r="J634" s="259">
        <v>0</v>
      </c>
      <c r="K634" s="259">
        <v>0</v>
      </c>
      <c r="L634" s="259">
        <v>0</v>
      </c>
      <c r="M634" s="259">
        <v>0</v>
      </c>
      <c r="N634" s="259">
        <v>0</v>
      </c>
      <c r="O634" s="259">
        <v>0</v>
      </c>
      <c r="P634" s="259">
        <v>0</v>
      </c>
      <c r="Q634" s="259">
        <v>0</v>
      </c>
      <c r="R634" s="259">
        <v>0</v>
      </c>
      <c r="S634" s="259">
        <v>0</v>
      </c>
      <c r="T634" s="259">
        <v>0</v>
      </c>
      <c r="U634" s="259">
        <f t="shared" si="16"/>
        <v>410</v>
      </c>
    </row>
    <row r="635" spans="1:21">
      <c r="A635" s="253">
        <v>633</v>
      </c>
      <c r="B635" s="254">
        <v>45828</v>
      </c>
      <c r="C635" s="255" t="s">
        <v>3101</v>
      </c>
      <c r="D635" s="256" t="s">
        <v>3250</v>
      </c>
      <c r="E635" s="257">
        <v>1423001</v>
      </c>
      <c r="F635" s="255" t="s">
        <v>217</v>
      </c>
      <c r="G635" s="258">
        <v>20000</v>
      </c>
      <c r="I635" s="259">
        <v>0</v>
      </c>
      <c r="J635" s="259">
        <v>0</v>
      </c>
      <c r="K635" s="259">
        <v>0</v>
      </c>
      <c r="L635" s="259">
        <v>0</v>
      </c>
      <c r="M635" s="259">
        <v>0</v>
      </c>
      <c r="N635" s="259">
        <v>0</v>
      </c>
      <c r="O635" s="259">
        <v>0</v>
      </c>
      <c r="P635" s="259">
        <v>0</v>
      </c>
      <c r="Q635" s="259">
        <v>0</v>
      </c>
      <c r="R635" s="259">
        <v>0</v>
      </c>
      <c r="S635" s="259">
        <v>0</v>
      </c>
      <c r="T635" s="259">
        <v>0</v>
      </c>
      <c r="U635" s="259">
        <f t="shared" si="16"/>
        <v>20000</v>
      </c>
    </row>
    <row r="636" spans="1:21">
      <c r="A636" s="253">
        <v>634</v>
      </c>
      <c r="B636" s="254">
        <v>45828</v>
      </c>
      <c r="C636" s="255" t="s">
        <v>3101</v>
      </c>
      <c r="D636" s="256" t="s">
        <v>3251</v>
      </c>
      <c r="E636" s="257">
        <v>1430007</v>
      </c>
      <c r="F636" s="255" t="s">
        <v>924</v>
      </c>
      <c r="G636" s="258">
        <v>5000</v>
      </c>
      <c r="I636" s="259">
        <v>0</v>
      </c>
      <c r="J636" s="259">
        <v>0</v>
      </c>
      <c r="K636" s="259">
        <v>0</v>
      </c>
      <c r="L636" s="259">
        <v>0</v>
      </c>
      <c r="M636" s="259">
        <v>0</v>
      </c>
      <c r="N636" s="259">
        <v>0</v>
      </c>
      <c r="O636" s="259">
        <v>0</v>
      </c>
      <c r="P636" s="259">
        <v>0</v>
      </c>
      <c r="Q636" s="259">
        <v>0</v>
      </c>
      <c r="R636" s="259">
        <v>0</v>
      </c>
      <c r="S636" s="259">
        <v>0</v>
      </c>
      <c r="T636" s="259">
        <v>0</v>
      </c>
      <c r="U636" s="259">
        <f t="shared" si="16"/>
        <v>5000</v>
      </c>
    </row>
    <row r="637" spans="1:21">
      <c r="A637" s="253">
        <v>635</v>
      </c>
      <c r="B637" s="254">
        <v>45831</v>
      </c>
      <c r="C637" s="255" t="s">
        <v>3051</v>
      </c>
      <c r="D637" s="256" t="s">
        <v>3252</v>
      </c>
      <c r="E637" s="257">
        <v>1422011</v>
      </c>
      <c r="F637" s="255" t="s">
        <v>906</v>
      </c>
      <c r="G637" s="258">
        <v>1500</v>
      </c>
      <c r="I637" s="259">
        <v>0</v>
      </c>
      <c r="J637" s="259">
        <v>0</v>
      </c>
      <c r="K637" s="259">
        <v>0</v>
      </c>
      <c r="L637" s="259">
        <v>0</v>
      </c>
      <c r="M637" s="259">
        <v>0</v>
      </c>
      <c r="N637" s="259">
        <v>0</v>
      </c>
      <c r="O637" s="259">
        <v>0</v>
      </c>
      <c r="P637" s="259">
        <v>0</v>
      </c>
      <c r="Q637" s="259">
        <v>0</v>
      </c>
      <c r="R637" s="259">
        <v>0</v>
      </c>
      <c r="S637" s="259">
        <v>0</v>
      </c>
      <c r="T637" s="259">
        <v>0</v>
      </c>
      <c r="U637" s="259">
        <f t="shared" si="16"/>
        <v>1500</v>
      </c>
    </row>
    <row r="638" spans="1:21">
      <c r="A638" s="253">
        <v>636</v>
      </c>
      <c r="B638" s="254">
        <v>45831</v>
      </c>
      <c r="C638" s="255" t="s">
        <v>3253</v>
      </c>
      <c r="D638" s="256" t="s">
        <v>3254</v>
      </c>
      <c r="E638" s="257">
        <v>1430007</v>
      </c>
      <c r="F638" s="255" t="s">
        <v>924</v>
      </c>
      <c r="G638" s="258">
        <v>1000</v>
      </c>
      <c r="I638" s="259">
        <v>0</v>
      </c>
      <c r="J638" s="259">
        <v>0</v>
      </c>
      <c r="K638" s="259">
        <v>0</v>
      </c>
      <c r="L638" s="259">
        <v>0</v>
      </c>
      <c r="M638" s="259">
        <v>0</v>
      </c>
      <c r="N638" s="259">
        <v>0</v>
      </c>
      <c r="O638" s="259">
        <v>0</v>
      </c>
      <c r="P638" s="259">
        <v>0</v>
      </c>
      <c r="Q638" s="259">
        <v>0</v>
      </c>
      <c r="R638" s="259">
        <v>0</v>
      </c>
      <c r="S638" s="259">
        <v>0</v>
      </c>
      <c r="T638" s="259">
        <v>0</v>
      </c>
      <c r="U638" s="259">
        <f t="shared" si="16"/>
        <v>1000</v>
      </c>
    </row>
    <row r="639" spans="1:21">
      <c r="A639" s="253">
        <v>637</v>
      </c>
      <c r="B639" s="254">
        <v>45831</v>
      </c>
      <c r="C639" s="255" t="s">
        <v>3253</v>
      </c>
      <c r="D639" s="256" t="s">
        <v>3255</v>
      </c>
      <c r="E639" s="257">
        <v>1430007</v>
      </c>
      <c r="F639" s="255" t="s">
        <v>924</v>
      </c>
      <c r="G639" s="258">
        <v>3000</v>
      </c>
      <c r="I639" s="259">
        <v>0</v>
      </c>
      <c r="J639" s="259">
        <v>0</v>
      </c>
      <c r="K639" s="259">
        <v>0</v>
      </c>
      <c r="L639" s="259">
        <v>0</v>
      </c>
      <c r="M639" s="259">
        <v>0</v>
      </c>
      <c r="N639" s="259">
        <v>0</v>
      </c>
      <c r="O639" s="259">
        <v>0</v>
      </c>
      <c r="P639" s="259">
        <v>0</v>
      </c>
      <c r="Q639" s="259">
        <v>0</v>
      </c>
      <c r="R639" s="259">
        <v>0</v>
      </c>
      <c r="S639" s="259">
        <v>0</v>
      </c>
      <c r="T639" s="259">
        <v>0</v>
      </c>
      <c r="U639" s="259">
        <f t="shared" si="16"/>
        <v>3000</v>
      </c>
    </row>
    <row r="640" spans="1:21">
      <c r="A640" s="253">
        <v>638</v>
      </c>
      <c r="B640" s="254">
        <v>45831</v>
      </c>
      <c r="C640" s="255" t="s">
        <v>2742</v>
      </c>
      <c r="D640" s="256" t="s">
        <v>3256</v>
      </c>
      <c r="E640" s="257">
        <v>1430007</v>
      </c>
      <c r="F640" s="255" t="s">
        <v>924</v>
      </c>
      <c r="G640" s="258">
        <v>6000</v>
      </c>
      <c r="I640" s="259">
        <v>0</v>
      </c>
      <c r="J640" s="259">
        <v>0</v>
      </c>
      <c r="K640" s="259">
        <v>0</v>
      </c>
      <c r="L640" s="259">
        <v>0</v>
      </c>
      <c r="M640" s="259">
        <v>0</v>
      </c>
      <c r="N640" s="259">
        <v>0</v>
      </c>
      <c r="O640" s="259">
        <v>0</v>
      </c>
      <c r="P640" s="259">
        <v>0</v>
      </c>
      <c r="Q640" s="259">
        <v>0</v>
      </c>
      <c r="R640" s="259">
        <v>0</v>
      </c>
      <c r="S640" s="259">
        <v>0</v>
      </c>
      <c r="T640" s="259">
        <v>0</v>
      </c>
      <c r="U640" s="259">
        <f t="shared" si="16"/>
        <v>6000</v>
      </c>
    </row>
    <row r="641" spans="1:21">
      <c r="A641" s="253">
        <v>639</v>
      </c>
      <c r="B641" s="254">
        <v>45831</v>
      </c>
      <c r="C641" s="255" t="s">
        <v>3131</v>
      </c>
      <c r="D641" s="256" t="s">
        <v>3257</v>
      </c>
      <c r="E641" s="257">
        <v>1412022</v>
      </c>
      <c r="F641" s="255" t="s">
        <v>259</v>
      </c>
      <c r="G641" s="258">
        <v>2953.55</v>
      </c>
      <c r="I641" s="259">
        <v>0</v>
      </c>
      <c r="J641" s="259">
        <v>0</v>
      </c>
      <c r="K641" s="259">
        <v>0</v>
      </c>
      <c r="L641" s="259">
        <v>0</v>
      </c>
      <c r="M641" s="259">
        <v>0</v>
      </c>
      <c r="N641" s="259">
        <v>0</v>
      </c>
      <c r="O641" s="259">
        <v>0</v>
      </c>
      <c r="P641" s="259">
        <v>0</v>
      </c>
      <c r="Q641" s="259">
        <v>0</v>
      </c>
      <c r="R641" s="259">
        <v>0</v>
      </c>
      <c r="S641" s="259">
        <v>0</v>
      </c>
      <c r="T641" s="259">
        <v>0</v>
      </c>
      <c r="U641" s="259">
        <f t="shared" si="16"/>
        <v>2953.55</v>
      </c>
    </row>
    <row r="642" spans="1:21">
      <c r="A642" s="253">
        <v>640</v>
      </c>
      <c r="B642" s="254">
        <v>45831</v>
      </c>
      <c r="C642" s="255" t="s">
        <v>3258</v>
      </c>
      <c r="D642" s="256" t="s">
        <v>3259</v>
      </c>
      <c r="E642" s="257">
        <v>1422040</v>
      </c>
      <c r="F642" s="255" t="s">
        <v>317</v>
      </c>
      <c r="G642" s="258">
        <v>700</v>
      </c>
      <c r="I642" s="259">
        <v>0</v>
      </c>
      <c r="J642" s="259">
        <v>0</v>
      </c>
      <c r="K642" s="259">
        <v>0</v>
      </c>
      <c r="L642" s="259">
        <v>0</v>
      </c>
      <c r="M642" s="259">
        <v>0</v>
      </c>
      <c r="N642" s="259">
        <v>0</v>
      </c>
      <c r="O642" s="259">
        <v>0</v>
      </c>
      <c r="P642" s="259">
        <v>0</v>
      </c>
      <c r="Q642" s="259">
        <v>0</v>
      </c>
      <c r="R642" s="259">
        <v>0</v>
      </c>
      <c r="S642" s="259">
        <v>0</v>
      </c>
      <c r="T642" s="259">
        <v>0</v>
      </c>
      <c r="U642" s="259">
        <f t="shared" ref="U642:U673" si="17">G642</f>
        <v>700</v>
      </c>
    </row>
    <row r="643" spans="1:21">
      <c r="A643" s="253">
        <v>641</v>
      </c>
      <c r="B643" s="254">
        <v>45831</v>
      </c>
      <c r="C643" s="255" t="s">
        <v>3258</v>
      </c>
      <c r="D643" s="256" t="s">
        <v>3260</v>
      </c>
      <c r="E643" s="257">
        <v>1422040</v>
      </c>
      <c r="F643" s="255" t="s">
        <v>317</v>
      </c>
      <c r="G643" s="258">
        <v>400</v>
      </c>
      <c r="I643" s="259">
        <v>0</v>
      </c>
      <c r="J643" s="259">
        <v>0</v>
      </c>
      <c r="K643" s="259">
        <v>0</v>
      </c>
      <c r="L643" s="259">
        <v>0</v>
      </c>
      <c r="M643" s="259">
        <v>0</v>
      </c>
      <c r="N643" s="259">
        <v>0</v>
      </c>
      <c r="O643" s="259">
        <v>0</v>
      </c>
      <c r="P643" s="259">
        <v>0</v>
      </c>
      <c r="Q643" s="259">
        <v>0</v>
      </c>
      <c r="R643" s="259">
        <v>0</v>
      </c>
      <c r="S643" s="259">
        <v>0</v>
      </c>
      <c r="T643" s="259">
        <v>0</v>
      </c>
      <c r="U643" s="259">
        <f t="shared" si="17"/>
        <v>400</v>
      </c>
    </row>
    <row r="644" spans="1:21">
      <c r="A644" s="253">
        <v>642</v>
      </c>
      <c r="B644" s="254">
        <v>45832</v>
      </c>
      <c r="C644" s="255" t="s">
        <v>3101</v>
      </c>
      <c r="D644" s="256" t="s">
        <v>3261</v>
      </c>
      <c r="E644" s="257">
        <v>1423001</v>
      </c>
      <c r="F644" s="255" t="s">
        <v>217</v>
      </c>
      <c r="G644" s="258">
        <v>15000</v>
      </c>
      <c r="I644" s="259">
        <v>0</v>
      </c>
      <c r="J644" s="259">
        <v>0</v>
      </c>
      <c r="K644" s="259">
        <v>0</v>
      </c>
      <c r="L644" s="259">
        <v>0</v>
      </c>
      <c r="M644" s="259">
        <v>0</v>
      </c>
      <c r="N644" s="259">
        <v>0</v>
      </c>
      <c r="O644" s="259">
        <v>0</v>
      </c>
      <c r="P644" s="259">
        <v>0</v>
      </c>
      <c r="Q644" s="259">
        <v>0</v>
      </c>
      <c r="R644" s="259">
        <v>0</v>
      </c>
      <c r="S644" s="259">
        <v>0</v>
      </c>
      <c r="T644" s="259">
        <v>0</v>
      </c>
      <c r="U644" s="259">
        <f t="shared" si="17"/>
        <v>15000</v>
      </c>
    </row>
    <row r="645" spans="1:21">
      <c r="A645" s="253">
        <v>643</v>
      </c>
      <c r="B645" s="254">
        <v>45833</v>
      </c>
      <c r="C645" s="255" t="s">
        <v>3262</v>
      </c>
      <c r="D645" s="256" t="s">
        <v>3263</v>
      </c>
      <c r="E645" s="257">
        <v>1430007</v>
      </c>
      <c r="F645" s="255" t="s">
        <v>924</v>
      </c>
      <c r="G645" s="258">
        <v>132</v>
      </c>
      <c r="I645" s="259">
        <v>0</v>
      </c>
      <c r="J645" s="259">
        <v>0</v>
      </c>
      <c r="K645" s="259">
        <v>0</v>
      </c>
      <c r="L645" s="259">
        <v>0</v>
      </c>
      <c r="M645" s="259">
        <v>0</v>
      </c>
      <c r="N645" s="259">
        <v>0</v>
      </c>
      <c r="O645" s="259">
        <v>0</v>
      </c>
      <c r="P645" s="259">
        <v>0</v>
      </c>
      <c r="Q645" s="259">
        <v>0</v>
      </c>
      <c r="R645" s="259">
        <v>0</v>
      </c>
      <c r="S645" s="259">
        <v>0</v>
      </c>
      <c r="T645" s="259">
        <v>0</v>
      </c>
      <c r="U645" s="259">
        <f t="shared" si="17"/>
        <v>132</v>
      </c>
    </row>
    <row r="646" spans="1:21">
      <c r="A646" s="253">
        <v>644</v>
      </c>
      <c r="B646" s="254">
        <v>45833</v>
      </c>
      <c r="C646" s="255" t="s">
        <v>3262</v>
      </c>
      <c r="D646" s="256" t="s">
        <v>3264</v>
      </c>
      <c r="E646" s="257">
        <v>1430007</v>
      </c>
      <c r="F646" s="255" t="s">
        <v>924</v>
      </c>
      <c r="G646" s="258">
        <v>22</v>
      </c>
      <c r="I646" s="259">
        <v>0</v>
      </c>
      <c r="J646" s="259">
        <v>0</v>
      </c>
      <c r="K646" s="259">
        <v>0</v>
      </c>
      <c r="L646" s="259">
        <v>0</v>
      </c>
      <c r="M646" s="259">
        <v>0</v>
      </c>
      <c r="N646" s="259">
        <v>0</v>
      </c>
      <c r="O646" s="259">
        <v>0</v>
      </c>
      <c r="P646" s="259">
        <v>0</v>
      </c>
      <c r="Q646" s="259">
        <v>0</v>
      </c>
      <c r="R646" s="259">
        <v>0</v>
      </c>
      <c r="S646" s="259">
        <v>0</v>
      </c>
      <c r="T646" s="259">
        <v>0</v>
      </c>
      <c r="U646" s="259">
        <f t="shared" si="17"/>
        <v>22</v>
      </c>
    </row>
    <row r="647" spans="1:21">
      <c r="A647" s="253">
        <v>645</v>
      </c>
      <c r="B647" s="254">
        <v>45833</v>
      </c>
      <c r="C647" s="255" t="s">
        <v>3262</v>
      </c>
      <c r="D647" s="256" t="s">
        <v>3265</v>
      </c>
      <c r="E647" s="257">
        <v>1430007</v>
      </c>
      <c r="F647" s="255" t="s">
        <v>924</v>
      </c>
      <c r="G647" s="258">
        <v>28</v>
      </c>
      <c r="I647" s="259">
        <v>0</v>
      </c>
      <c r="J647" s="259">
        <v>0</v>
      </c>
      <c r="K647" s="259">
        <v>0</v>
      </c>
      <c r="L647" s="259">
        <v>0</v>
      </c>
      <c r="M647" s="259">
        <v>0</v>
      </c>
      <c r="N647" s="259">
        <v>0</v>
      </c>
      <c r="O647" s="259">
        <v>0</v>
      </c>
      <c r="P647" s="259">
        <v>0</v>
      </c>
      <c r="Q647" s="259">
        <v>0</v>
      </c>
      <c r="R647" s="259">
        <v>0</v>
      </c>
      <c r="S647" s="259">
        <v>0</v>
      </c>
      <c r="T647" s="259">
        <v>0</v>
      </c>
      <c r="U647" s="259">
        <f t="shared" si="17"/>
        <v>28</v>
      </c>
    </row>
    <row r="648" spans="1:21">
      <c r="A648" s="253">
        <v>646</v>
      </c>
      <c r="B648" s="254">
        <v>45833</v>
      </c>
      <c r="C648" s="255" t="s">
        <v>3262</v>
      </c>
      <c r="D648" s="256" t="s">
        <v>3266</v>
      </c>
      <c r="E648" s="257">
        <v>1430007</v>
      </c>
      <c r="F648" s="255" t="s">
        <v>924</v>
      </c>
      <c r="G648" s="258">
        <v>120</v>
      </c>
      <c r="I648" s="259">
        <v>0</v>
      </c>
      <c r="J648" s="259">
        <v>0</v>
      </c>
      <c r="K648" s="259">
        <v>0</v>
      </c>
      <c r="L648" s="259">
        <v>0</v>
      </c>
      <c r="M648" s="259">
        <v>0</v>
      </c>
      <c r="N648" s="259">
        <v>0</v>
      </c>
      <c r="O648" s="259">
        <v>0</v>
      </c>
      <c r="P648" s="259">
        <v>0</v>
      </c>
      <c r="Q648" s="259">
        <v>0</v>
      </c>
      <c r="R648" s="259">
        <v>0</v>
      </c>
      <c r="S648" s="259">
        <v>0</v>
      </c>
      <c r="T648" s="259">
        <v>0</v>
      </c>
      <c r="U648" s="259">
        <f t="shared" si="17"/>
        <v>120</v>
      </c>
    </row>
    <row r="649" spans="1:21">
      <c r="A649" s="253">
        <v>647</v>
      </c>
      <c r="B649" s="254">
        <v>45833</v>
      </c>
      <c r="C649" s="255" t="s">
        <v>3262</v>
      </c>
      <c r="D649" s="256" t="s">
        <v>3267</v>
      </c>
      <c r="E649" s="257">
        <v>1430007</v>
      </c>
      <c r="F649" s="255" t="s">
        <v>924</v>
      </c>
      <c r="G649" s="258">
        <v>50</v>
      </c>
      <c r="I649" s="259">
        <v>0</v>
      </c>
      <c r="J649" s="259">
        <v>0</v>
      </c>
      <c r="K649" s="259">
        <v>0</v>
      </c>
      <c r="L649" s="259">
        <v>0</v>
      </c>
      <c r="M649" s="259">
        <v>0</v>
      </c>
      <c r="N649" s="259">
        <v>0</v>
      </c>
      <c r="O649" s="259">
        <v>0</v>
      </c>
      <c r="P649" s="259">
        <v>0</v>
      </c>
      <c r="Q649" s="259">
        <v>0</v>
      </c>
      <c r="R649" s="259">
        <v>0</v>
      </c>
      <c r="S649" s="259">
        <v>0</v>
      </c>
      <c r="T649" s="259">
        <v>0</v>
      </c>
      <c r="U649" s="259">
        <f t="shared" si="17"/>
        <v>50</v>
      </c>
    </row>
    <row r="650" spans="1:21">
      <c r="A650" s="253">
        <v>648</v>
      </c>
      <c r="B650" s="254">
        <v>45833</v>
      </c>
      <c r="C650" s="255" t="s">
        <v>3262</v>
      </c>
      <c r="D650" s="256" t="s">
        <v>3268</v>
      </c>
      <c r="E650" s="257">
        <v>1430007</v>
      </c>
      <c r="F650" s="255" t="s">
        <v>924</v>
      </c>
      <c r="G650" s="258">
        <v>192</v>
      </c>
      <c r="I650" s="259">
        <v>0</v>
      </c>
      <c r="J650" s="259">
        <v>0</v>
      </c>
      <c r="K650" s="259">
        <v>0</v>
      </c>
      <c r="L650" s="259">
        <v>0</v>
      </c>
      <c r="M650" s="259">
        <v>0</v>
      </c>
      <c r="N650" s="259">
        <v>0</v>
      </c>
      <c r="O650" s="259">
        <v>0</v>
      </c>
      <c r="P650" s="259">
        <v>0</v>
      </c>
      <c r="Q650" s="259">
        <v>0</v>
      </c>
      <c r="R650" s="259">
        <v>0</v>
      </c>
      <c r="S650" s="259">
        <v>0</v>
      </c>
      <c r="T650" s="259">
        <v>0</v>
      </c>
      <c r="U650" s="259">
        <f t="shared" si="17"/>
        <v>192</v>
      </c>
    </row>
    <row r="651" spans="1:21">
      <c r="A651" s="253">
        <v>649</v>
      </c>
      <c r="B651" s="254">
        <v>45833</v>
      </c>
      <c r="C651" s="255" t="s">
        <v>3262</v>
      </c>
      <c r="D651" s="256" t="s">
        <v>3269</v>
      </c>
      <c r="E651" s="257">
        <v>1430007</v>
      </c>
      <c r="F651" s="255" t="s">
        <v>924</v>
      </c>
      <c r="G651" s="258">
        <v>164</v>
      </c>
      <c r="I651" s="259">
        <v>0</v>
      </c>
      <c r="J651" s="259">
        <v>0</v>
      </c>
      <c r="K651" s="259">
        <v>0</v>
      </c>
      <c r="L651" s="259">
        <v>0</v>
      </c>
      <c r="M651" s="259">
        <v>0</v>
      </c>
      <c r="N651" s="259">
        <v>0</v>
      </c>
      <c r="O651" s="259">
        <v>0</v>
      </c>
      <c r="P651" s="259">
        <v>0</v>
      </c>
      <c r="Q651" s="259">
        <v>0</v>
      </c>
      <c r="R651" s="259">
        <v>0</v>
      </c>
      <c r="S651" s="259">
        <v>0</v>
      </c>
      <c r="T651" s="259">
        <v>0</v>
      </c>
      <c r="U651" s="259">
        <f t="shared" si="17"/>
        <v>164</v>
      </c>
    </row>
    <row r="652" spans="1:21">
      <c r="A652" s="253">
        <v>650</v>
      </c>
      <c r="B652" s="254">
        <v>45833</v>
      </c>
      <c r="C652" s="255" t="s">
        <v>3270</v>
      </c>
      <c r="D652" s="256" t="s">
        <v>3271</v>
      </c>
      <c r="E652" s="257">
        <v>1430006</v>
      </c>
      <c r="F652" s="255" t="s">
        <v>922</v>
      </c>
      <c r="G652" s="258">
        <v>5000</v>
      </c>
      <c r="I652" s="259">
        <v>0</v>
      </c>
      <c r="J652" s="259">
        <v>0</v>
      </c>
      <c r="K652" s="259">
        <v>0</v>
      </c>
      <c r="L652" s="259">
        <v>0</v>
      </c>
      <c r="M652" s="259">
        <v>0</v>
      </c>
      <c r="N652" s="259">
        <v>0</v>
      </c>
      <c r="O652" s="259">
        <v>0</v>
      </c>
      <c r="P652" s="259">
        <v>0</v>
      </c>
      <c r="Q652" s="259">
        <v>0</v>
      </c>
      <c r="R652" s="259">
        <v>0</v>
      </c>
      <c r="S652" s="259">
        <v>0</v>
      </c>
      <c r="T652" s="259">
        <v>0</v>
      </c>
      <c r="U652" s="259">
        <f t="shared" si="17"/>
        <v>5000</v>
      </c>
    </row>
    <row r="653" spans="1:21">
      <c r="A653" s="253">
        <v>651</v>
      </c>
      <c r="B653" s="254">
        <v>45834</v>
      </c>
      <c r="C653" s="255" t="s">
        <v>3031</v>
      </c>
      <c r="D653" s="256" t="s">
        <v>3272</v>
      </c>
      <c r="E653" s="257">
        <v>1422044</v>
      </c>
      <c r="F653" s="255" t="s">
        <v>323</v>
      </c>
      <c r="G653" s="258">
        <v>2000</v>
      </c>
      <c r="I653" s="259">
        <v>0</v>
      </c>
      <c r="J653" s="259">
        <v>0</v>
      </c>
      <c r="K653" s="259">
        <v>0</v>
      </c>
      <c r="L653" s="259">
        <v>0</v>
      </c>
      <c r="M653" s="259">
        <v>0</v>
      </c>
      <c r="N653" s="259">
        <v>0</v>
      </c>
      <c r="O653" s="259">
        <v>0</v>
      </c>
      <c r="P653" s="259">
        <v>0</v>
      </c>
      <c r="Q653" s="259">
        <v>0</v>
      </c>
      <c r="R653" s="259">
        <v>0</v>
      </c>
      <c r="S653" s="259">
        <v>0</v>
      </c>
      <c r="T653" s="259">
        <v>0</v>
      </c>
      <c r="U653" s="259">
        <f t="shared" si="17"/>
        <v>2000</v>
      </c>
    </row>
    <row r="654" spans="1:21">
      <c r="A654" s="253">
        <v>652</v>
      </c>
      <c r="B654" s="254">
        <v>45834</v>
      </c>
      <c r="C654" s="255" t="s">
        <v>3031</v>
      </c>
      <c r="D654" s="256" t="s">
        <v>3273</v>
      </c>
      <c r="E654" s="257">
        <v>1422006</v>
      </c>
      <c r="F654" s="255" t="s">
        <v>904</v>
      </c>
      <c r="G654" s="258">
        <v>1540</v>
      </c>
      <c r="I654" s="259">
        <v>0</v>
      </c>
      <c r="J654" s="259">
        <v>0</v>
      </c>
      <c r="K654" s="259">
        <v>0</v>
      </c>
      <c r="L654" s="259">
        <v>0</v>
      </c>
      <c r="M654" s="259">
        <v>0</v>
      </c>
      <c r="N654" s="259">
        <v>0</v>
      </c>
      <c r="O654" s="259">
        <v>0</v>
      </c>
      <c r="P654" s="259">
        <v>0</v>
      </c>
      <c r="Q654" s="259">
        <v>0</v>
      </c>
      <c r="R654" s="259">
        <v>0</v>
      </c>
      <c r="S654" s="259">
        <v>0</v>
      </c>
      <c r="T654" s="259">
        <v>0</v>
      </c>
      <c r="U654" s="259">
        <f t="shared" si="17"/>
        <v>1540</v>
      </c>
    </row>
    <row r="655" spans="1:21">
      <c r="A655" s="253">
        <v>653</v>
      </c>
      <c r="B655" s="254">
        <v>45834</v>
      </c>
      <c r="C655" s="255" t="s">
        <v>3031</v>
      </c>
      <c r="D655" s="256" t="s">
        <v>3273</v>
      </c>
      <c r="E655" s="257">
        <v>1422018</v>
      </c>
      <c r="F655" s="255" t="s">
        <v>293</v>
      </c>
      <c r="G655" s="258">
        <v>2000</v>
      </c>
      <c r="I655" s="259">
        <v>0</v>
      </c>
      <c r="J655" s="259">
        <v>0</v>
      </c>
      <c r="K655" s="259">
        <v>0</v>
      </c>
      <c r="L655" s="259">
        <v>0</v>
      </c>
      <c r="M655" s="259">
        <v>0</v>
      </c>
      <c r="N655" s="259">
        <v>0</v>
      </c>
      <c r="O655" s="259">
        <v>0</v>
      </c>
      <c r="P655" s="259">
        <v>0</v>
      </c>
      <c r="Q655" s="259">
        <v>0</v>
      </c>
      <c r="R655" s="259">
        <v>0</v>
      </c>
      <c r="S655" s="259">
        <v>0</v>
      </c>
      <c r="T655" s="259">
        <v>0</v>
      </c>
      <c r="U655" s="259">
        <f t="shared" si="17"/>
        <v>2000</v>
      </c>
    </row>
    <row r="656" spans="1:21">
      <c r="A656" s="253">
        <v>654</v>
      </c>
      <c r="B656" s="254">
        <v>45834</v>
      </c>
      <c r="C656" s="255" t="s">
        <v>3031</v>
      </c>
      <c r="D656" s="256" t="s">
        <v>3273</v>
      </c>
      <c r="E656" s="257">
        <v>1422033</v>
      </c>
      <c r="F656" s="255" t="s">
        <v>311</v>
      </c>
      <c r="G656" s="258">
        <v>5000</v>
      </c>
      <c r="I656" s="259">
        <v>0</v>
      </c>
      <c r="J656" s="259">
        <v>0</v>
      </c>
      <c r="K656" s="259">
        <v>0</v>
      </c>
      <c r="L656" s="259">
        <v>0</v>
      </c>
      <c r="M656" s="259">
        <v>0</v>
      </c>
      <c r="N656" s="259">
        <v>0</v>
      </c>
      <c r="O656" s="259">
        <v>0</v>
      </c>
      <c r="P656" s="259">
        <v>0</v>
      </c>
      <c r="Q656" s="259">
        <v>0</v>
      </c>
      <c r="R656" s="259">
        <v>0</v>
      </c>
      <c r="S656" s="259">
        <v>0</v>
      </c>
      <c r="T656" s="259">
        <v>0</v>
      </c>
      <c r="U656" s="259">
        <f t="shared" si="17"/>
        <v>5000</v>
      </c>
    </row>
    <row r="657" spans="1:21">
      <c r="A657" s="253">
        <v>655</v>
      </c>
      <c r="B657" s="254">
        <v>45834</v>
      </c>
      <c r="C657" s="255" t="s">
        <v>3031</v>
      </c>
      <c r="D657" s="256" t="s">
        <v>3273</v>
      </c>
      <c r="E657" s="257">
        <v>1422053</v>
      </c>
      <c r="F657" s="255" t="s">
        <v>329</v>
      </c>
      <c r="G657" s="258">
        <v>1000</v>
      </c>
      <c r="I657" s="259">
        <v>0</v>
      </c>
      <c r="J657" s="259">
        <v>0</v>
      </c>
      <c r="K657" s="259">
        <v>0</v>
      </c>
      <c r="L657" s="259">
        <v>0</v>
      </c>
      <c r="M657" s="259">
        <v>0</v>
      </c>
      <c r="N657" s="259">
        <v>0</v>
      </c>
      <c r="O657" s="259">
        <v>0</v>
      </c>
      <c r="P657" s="259">
        <v>0</v>
      </c>
      <c r="Q657" s="259">
        <v>0</v>
      </c>
      <c r="R657" s="259">
        <v>0</v>
      </c>
      <c r="S657" s="259">
        <v>0</v>
      </c>
      <c r="T657" s="259">
        <v>0</v>
      </c>
      <c r="U657" s="259">
        <f t="shared" si="17"/>
        <v>1000</v>
      </c>
    </row>
    <row r="658" spans="1:21">
      <c r="A658" s="253">
        <v>656</v>
      </c>
      <c r="B658" s="254">
        <v>45834</v>
      </c>
      <c r="C658" s="255" t="s">
        <v>3274</v>
      </c>
      <c r="D658" s="256" t="s">
        <v>3275</v>
      </c>
      <c r="E658" s="257">
        <v>1412022</v>
      </c>
      <c r="F658" s="255" t="s">
        <v>259</v>
      </c>
      <c r="G658" s="258">
        <v>13500</v>
      </c>
      <c r="I658" s="259">
        <v>0</v>
      </c>
      <c r="J658" s="259">
        <v>0</v>
      </c>
      <c r="K658" s="259">
        <v>0</v>
      </c>
      <c r="L658" s="259">
        <v>0</v>
      </c>
      <c r="M658" s="259">
        <v>0</v>
      </c>
      <c r="N658" s="259">
        <v>0</v>
      </c>
      <c r="O658" s="259">
        <v>0</v>
      </c>
      <c r="P658" s="259">
        <v>0</v>
      </c>
      <c r="Q658" s="259">
        <v>0</v>
      </c>
      <c r="R658" s="259">
        <v>0</v>
      </c>
      <c r="S658" s="259">
        <v>0</v>
      </c>
      <c r="T658" s="259">
        <v>0</v>
      </c>
      <c r="U658" s="259">
        <f t="shared" si="17"/>
        <v>13500</v>
      </c>
    </row>
    <row r="659" spans="1:21">
      <c r="A659" s="253">
        <v>657</v>
      </c>
      <c r="B659" s="254">
        <v>45834</v>
      </c>
      <c r="C659" s="255" t="s">
        <v>3274</v>
      </c>
      <c r="D659" s="256" t="s">
        <v>3275</v>
      </c>
      <c r="E659" s="257">
        <v>1423078</v>
      </c>
      <c r="F659" s="255" t="s">
        <v>915</v>
      </c>
      <c r="G659" s="258">
        <v>9000</v>
      </c>
      <c r="I659" s="259">
        <v>0</v>
      </c>
      <c r="J659" s="259">
        <v>0</v>
      </c>
      <c r="K659" s="259">
        <v>0</v>
      </c>
      <c r="L659" s="259">
        <v>0</v>
      </c>
      <c r="M659" s="259">
        <v>0</v>
      </c>
      <c r="N659" s="259">
        <v>0</v>
      </c>
      <c r="O659" s="259">
        <v>0</v>
      </c>
      <c r="P659" s="259">
        <v>0</v>
      </c>
      <c r="Q659" s="259">
        <v>0</v>
      </c>
      <c r="R659" s="259">
        <v>0</v>
      </c>
      <c r="S659" s="259">
        <v>0</v>
      </c>
      <c r="T659" s="259">
        <v>0</v>
      </c>
      <c r="U659" s="259">
        <f t="shared" si="17"/>
        <v>9000</v>
      </c>
    </row>
    <row r="660" spans="1:21">
      <c r="A660" s="253">
        <v>658</v>
      </c>
      <c r="B660" s="254">
        <v>45835</v>
      </c>
      <c r="C660" s="255" t="s">
        <v>2949</v>
      </c>
      <c r="D660" s="256" t="s">
        <v>3276</v>
      </c>
      <c r="E660" s="257">
        <v>1422033</v>
      </c>
      <c r="F660" s="255" t="s">
        <v>311</v>
      </c>
      <c r="G660" s="258">
        <v>1670</v>
      </c>
      <c r="I660" s="259">
        <v>0</v>
      </c>
      <c r="J660" s="259">
        <v>0</v>
      </c>
      <c r="K660" s="259">
        <v>0</v>
      </c>
      <c r="L660" s="259">
        <v>0</v>
      </c>
      <c r="M660" s="259">
        <v>0</v>
      </c>
      <c r="N660" s="259">
        <v>0</v>
      </c>
      <c r="O660" s="259">
        <v>0</v>
      </c>
      <c r="P660" s="259">
        <v>0</v>
      </c>
      <c r="Q660" s="259">
        <v>0</v>
      </c>
      <c r="R660" s="259">
        <v>0</v>
      </c>
      <c r="S660" s="259">
        <v>0</v>
      </c>
      <c r="T660" s="259">
        <v>0</v>
      </c>
      <c r="U660" s="259">
        <f t="shared" si="17"/>
        <v>1670</v>
      </c>
    </row>
    <row r="661" spans="1:21">
      <c r="A661" s="253">
        <v>659</v>
      </c>
      <c r="B661" s="254">
        <v>45835</v>
      </c>
      <c r="C661" s="255" t="s">
        <v>2949</v>
      </c>
      <c r="D661" s="256" t="s">
        <v>3277</v>
      </c>
      <c r="E661" s="257">
        <v>1422033</v>
      </c>
      <c r="F661" s="255" t="s">
        <v>311</v>
      </c>
      <c r="G661" s="258">
        <v>820</v>
      </c>
      <c r="I661" s="259">
        <v>0</v>
      </c>
      <c r="J661" s="259">
        <v>0</v>
      </c>
      <c r="K661" s="259">
        <v>0</v>
      </c>
      <c r="L661" s="259">
        <v>0</v>
      </c>
      <c r="M661" s="259">
        <v>0</v>
      </c>
      <c r="N661" s="259">
        <v>0</v>
      </c>
      <c r="O661" s="259">
        <v>0</v>
      </c>
      <c r="P661" s="259">
        <v>0</v>
      </c>
      <c r="Q661" s="259">
        <v>0</v>
      </c>
      <c r="R661" s="259">
        <v>0</v>
      </c>
      <c r="S661" s="259">
        <v>0</v>
      </c>
      <c r="T661" s="259">
        <v>0</v>
      </c>
      <c r="U661" s="259">
        <f t="shared" si="17"/>
        <v>820</v>
      </c>
    </row>
    <row r="662" spans="1:21">
      <c r="A662" s="253">
        <v>660</v>
      </c>
      <c r="B662" s="254">
        <v>45835</v>
      </c>
      <c r="C662" s="255" t="s">
        <v>3138</v>
      </c>
      <c r="D662" s="256" t="s">
        <v>3278</v>
      </c>
      <c r="E662" s="257">
        <v>1422033</v>
      </c>
      <c r="F662" s="255" t="s">
        <v>311</v>
      </c>
      <c r="G662" s="258">
        <v>540</v>
      </c>
      <c r="I662" s="259">
        <v>0</v>
      </c>
      <c r="J662" s="259">
        <v>0</v>
      </c>
      <c r="K662" s="259">
        <v>0</v>
      </c>
      <c r="L662" s="259">
        <v>0</v>
      </c>
      <c r="M662" s="259">
        <v>0</v>
      </c>
      <c r="N662" s="259">
        <v>0</v>
      </c>
      <c r="O662" s="259">
        <v>0</v>
      </c>
      <c r="P662" s="259">
        <v>0</v>
      </c>
      <c r="Q662" s="259">
        <v>0</v>
      </c>
      <c r="R662" s="259">
        <v>0</v>
      </c>
      <c r="S662" s="259">
        <v>0</v>
      </c>
      <c r="T662" s="259">
        <v>0</v>
      </c>
      <c r="U662" s="259">
        <f t="shared" si="17"/>
        <v>540</v>
      </c>
    </row>
    <row r="663" spans="1:21">
      <c r="A663" s="253">
        <v>661</v>
      </c>
      <c r="B663" s="254">
        <v>45835</v>
      </c>
      <c r="C663" s="255" t="s">
        <v>2726</v>
      </c>
      <c r="D663" s="256" t="s">
        <v>3279</v>
      </c>
      <c r="E663" s="257">
        <v>1422024</v>
      </c>
      <c r="F663" s="255" t="s">
        <v>301</v>
      </c>
      <c r="G663" s="258">
        <v>2650</v>
      </c>
      <c r="I663" s="259">
        <v>0</v>
      </c>
      <c r="J663" s="259">
        <v>0</v>
      </c>
      <c r="K663" s="259">
        <v>0</v>
      </c>
      <c r="L663" s="259">
        <v>0</v>
      </c>
      <c r="M663" s="259">
        <v>0</v>
      </c>
      <c r="N663" s="259">
        <v>0</v>
      </c>
      <c r="O663" s="259">
        <v>0</v>
      </c>
      <c r="P663" s="259">
        <v>0</v>
      </c>
      <c r="Q663" s="259">
        <v>0</v>
      </c>
      <c r="R663" s="259">
        <v>0</v>
      </c>
      <c r="S663" s="259">
        <v>0</v>
      </c>
      <c r="T663" s="259">
        <v>0</v>
      </c>
      <c r="U663" s="259">
        <f t="shared" si="17"/>
        <v>2650</v>
      </c>
    </row>
    <row r="664" spans="1:21">
      <c r="A664" s="253">
        <v>662</v>
      </c>
      <c r="B664" s="254">
        <v>45835</v>
      </c>
      <c r="C664" s="255" t="s">
        <v>2726</v>
      </c>
      <c r="D664" s="256" t="s">
        <v>3280</v>
      </c>
      <c r="E664" s="257">
        <v>1422024</v>
      </c>
      <c r="F664" s="255" t="s">
        <v>301</v>
      </c>
      <c r="G664" s="258">
        <v>2500</v>
      </c>
      <c r="I664" s="259">
        <v>0</v>
      </c>
      <c r="J664" s="259">
        <v>0</v>
      </c>
      <c r="K664" s="259">
        <v>0</v>
      </c>
      <c r="L664" s="259">
        <v>0</v>
      </c>
      <c r="M664" s="259">
        <v>0</v>
      </c>
      <c r="N664" s="259">
        <v>0</v>
      </c>
      <c r="O664" s="259">
        <v>0</v>
      </c>
      <c r="P664" s="259">
        <v>0</v>
      </c>
      <c r="Q664" s="259">
        <v>0</v>
      </c>
      <c r="R664" s="259">
        <v>0</v>
      </c>
      <c r="S664" s="259">
        <v>0</v>
      </c>
      <c r="T664" s="259">
        <v>0</v>
      </c>
      <c r="U664" s="259">
        <f t="shared" si="17"/>
        <v>2500</v>
      </c>
    </row>
    <row r="665" spans="1:21">
      <c r="A665" s="253">
        <v>663</v>
      </c>
      <c r="B665" s="254">
        <v>45835</v>
      </c>
      <c r="C665" s="255" t="s">
        <v>2726</v>
      </c>
      <c r="D665" s="256" t="s">
        <v>3281</v>
      </c>
      <c r="E665" s="257">
        <v>1422024</v>
      </c>
      <c r="F665" s="255" t="s">
        <v>301</v>
      </c>
      <c r="G665" s="258">
        <v>2000</v>
      </c>
      <c r="I665" s="259">
        <v>0</v>
      </c>
      <c r="J665" s="259">
        <v>0</v>
      </c>
      <c r="K665" s="259">
        <v>0</v>
      </c>
      <c r="L665" s="259">
        <v>0</v>
      </c>
      <c r="M665" s="259">
        <v>0</v>
      </c>
      <c r="N665" s="259">
        <v>0</v>
      </c>
      <c r="O665" s="259">
        <v>0</v>
      </c>
      <c r="P665" s="259">
        <v>0</v>
      </c>
      <c r="Q665" s="259">
        <v>0</v>
      </c>
      <c r="R665" s="259">
        <v>0</v>
      </c>
      <c r="S665" s="259">
        <v>0</v>
      </c>
      <c r="T665" s="259">
        <v>0</v>
      </c>
      <c r="U665" s="259">
        <f t="shared" si="17"/>
        <v>2000</v>
      </c>
    </row>
    <row r="666" spans="1:21">
      <c r="A666" s="253">
        <v>664</v>
      </c>
      <c r="B666" s="254">
        <v>45835</v>
      </c>
      <c r="C666" s="255" t="s">
        <v>2726</v>
      </c>
      <c r="D666" s="256" t="s">
        <v>3281</v>
      </c>
      <c r="E666" s="257">
        <v>1422033</v>
      </c>
      <c r="F666" s="255" t="s">
        <v>311</v>
      </c>
      <c r="G666" s="258">
        <v>3000</v>
      </c>
      <c r="I666" s="259">
        <v>0</v>
      </c>
      <c r="J666" s="259">
        <v>0</v>
      </c>
      <c r="K666" s="259">
        <v>0</v>
      </c>
      <c r="L666" s="259">
        <v>0</v>
      </c>
      <c r="M666" s="259">
        <v>0</v>
      </c>
      <c r="N666" s="259">
        <v>0</v>
      </c>
      <c r="O666" s="259">
        <v>0</v>
      </c>
      <c r="P666" s="259">
        <v>0</v>
      </c>
      <c r="Q666" s="259">
        <v>0</v>
      </c>
      <c r="R666" s="259">
        <v>0</v>
      </c>
      <c r="S666" s="259">
        <v>0</v>
      </c>
      <c r="T666" s="259">
        <v>0</v>
      </c>
      <c r="U666" s="259">
        <f t="shared" si="17"/>
        <v>3000</v>
      </c>
    </row>
    <row r="667" spans="1:21">
      <c r="A667" s="253">
        <v>665</v>
      </c>
      <c r="B667" s="254">
        <v>45835</v>
      </c>
      <c r="C667" s="255" t="s">
        <v>2726</v>
      </c>
      <c r="D667" s="256" t="s">
        <v>3281</v>
      </c>
      <c r="E667" s="257">
        <v>1422036</v>
      </c>
      <c r="F667" s="255" t="s">
        <v>313</v>
      </c>
      <c r="G667" s="258">
        <v>5300</v>
      </c>
      <c r="I667" s="259">
        <v>0</v>
      </c>
      <c r="J667" s="259">
        <v>0</v>
      </c>
      <c r="K667" s="259">
        <v>0</v>
      </c>
      <c r="L667" s="259">
        <v>0</v>
      </c>
      <c r="M667" s="259">
        <v>0</v>
      </c>
      <c r="N667" s="259">
        <v>0</v>
      </c>
      <c r="O667" s="259">
        <v>0</v>
      </c>
      <c r="P667" s="259">
        <v>0</v>
      </c>
      <c r="Q667" s="259">
        <v>0</v>
      </c>
      <c r="R667" s="259">
        <v>0</v>
      </c>
      <c r="S667" s="259">
        <v>0</v>
      </c>
      <c r="T667" s="259">
        <v>0</v>
      </c>
      <c r="U667" s="259">
        <f t="shared" si="17"/>
        <v>5300</v>
      </c>
    </row>
    <row r="668" spans="1:21">
      <c r="A668" s="253">
        <v>666</v>
      </c>
      <c r="B668" s="254">
        <v>45835</v>
      </c>
      <c r="C668" s="255" t="s">
        <v>2726</v>
      </c>
      <c r="D668" s="256" t="s">
        <v>3282</v>
      </c>
      <c r="E668" s="257">
        <v>1422024</v>
      </c>
      <c r="F668" s="255" t="s">
        <v>301</v>
      </c>
      <c r="G668" s="258">
        <v>1000</v>
      </c>
      <c r="I668" s="259">
        <v>0</v>
      </c>
      <c r="J668" s="259">
        <v>0</v>
      </c>
      <c r="K668" s="259">
        <v>0</v>
      </c>
      <c r="L668" s="259">
        <v>0</v>
      </c>
      <c r="M668" s="259">
        <v>0</v>
      </c>
      <c r="N668" s="259">
        <v>0</v>
      </c>
      <c r="O668" s="259">
        <v>0</v>
      </c>
      <c r="P668" s="259">
        <v>0</v>
      </c>
      <c r="Q668" s="259">
        <v>0</v>
      </c>
      <c r="R668" s="259">
        <v>0</v>
      </c>
      <c r="S668" s="259">
        <v>0</v>
      </c>
      <c r="T668" s="259">
        <v>0</v>
      </c>
      <c r="U668" s="259">
        <f t="shared" si="17"/>
        <v>1000</v>
      </c>
    </row>
    <row r="669" spans="1:21">
      <c r="A669" s="253">
        <v>667</v>
      </c>
      <c r="B669" s="254">
        <v>45835</v>
      </c>
      <c r="C669" s="255" t="s">
        <v>2726</v>
      </c>
      <c r="D669" s="256" t="s">
        <v>3283</v>
      </c>
      <c r="E669" s="257">
        <v>1422024</v>
      </c>
      <c r="F669" s="255" t="s">
        <v>301</v>
      </c>
      <c r="G669" s="258">
        <v>2000</v>
      </c>
      <c r="I669" s="259">
        <v>0</v>
      </c>
      <c r="J669" s="259">
        <v>0</v>
      </c>
      <c r="K669" s="259">
        <v>0</v>
      </c>
      <c r="L669" s="259">
        <v>0</v>
      </c>
      <c r="M669" s="259">
        <v>0</v>
      </c>
      <c r="N669" s="259">
        <v>0</v>
      </c>
      <c r="O669" s="259">
        <v>0</v>
      </c>
      <c r="P669" s="259">
        <v>0</v>
      </c>
      <c r="Q669" s="259">
        <v>0</v>
      </c>
      <c r="R669" s="259">
        <v>0</v>
      </c>
      <c r="S669" s="259">
        <v>0</v>
      </c>
      <c r="T669" s="259">
        <v>0</v>
      </c>
      <c r="U669" s="259">
        <f t="shared" si="17"/>
        <v>2000</v>
      </c>
    </row>
    <row r="670" spans="1:21">
      <c r="A670" s="253">
        <v>668</v>
      </c>
      <c r="B670" s="254">
        <v>45835</v>
      </c>
      <c r="C670" s="255" t="s">
        <v>2726</v>
      </c>
      <c r="D670" s="256" t="s">
        <v>3284</v>
      </c>
      <c r="E670" s="257">
        <v>1422044</v>
      </c>
      <c r="F670" s="255" t="s">
        <v>323</v>
      </c>
      <c r="G670" s="258">
        <v>1800</v>
      </c>
      <c r="I670" s="259">
        <v>0</v>
      </c>
      <c r="J670" s="259">
        <v>0</v>
      </c>
      <c r="K670" s="259">
        <v>0</v>
      </c>
      <c r="L670" s="259">
        <v>0</v>
      </c>
      <c r="M670" s="259">
        <v>0</v>
      </c>
      <c r="N670" s="259">
        <v>0</v>
      </c>
      <c r="O670" s="259">
        <v>0</v>
      </c>
      <c r="P670" s="259">
        <v>0</v>
      </c>
      <c r="Q670" s="259">
        <v>0</v>
      </c>
      <c r="R670" s="259">
        <v>0</v>
      </c>
      <c r="S670" s="259">
        <v>0</v>
      </c>
      <c r="T670" s="259">
        <v>0</v>
      </c>
      <c r="U670" s="259">
        <f t="shared" si="17"/>
        <v>1800</v>
      </c>
    </row>
    <row r="671" spans="1:21">
      <c r="A671" s="253">
        <v>669</v>
      </c>
      <c r="B671" s="254">
        <v>45835</v>
      </c>
      <c r="C671" s="255" t="s">
        <v>2726</v>
      </c>
      <c r="D671" s="256" t="s">
        <v>3285</v>
      </c>
      <c r="E671" s="257">
        <v>1412022</v>
      </c>
      <c r="F671" s="255" t="s">
        <v>259</v>
      </c>
      <c r="G671" s="258">
        <v>1500</v>
      </c>
      <c r="I671" s="259">
        <v>0</v>
      </c>
      <c r="J671" s="259">
        <v>0</v>
      </c>
      <c r="K671" s="259">
        <v>0</v>
      </c>
      <c r="L671" s="259">
        <v>0</v>
      </c>
      <c r="M671" s="259">
        <v>0</v>
      </c>
      <c r="N671" s="259">
        <v>0</v>
      </c>
      <c r="O671" s="259">
        <v>0</v>
      </c>
      <c r="P671" s="259">
        <v>0</v>
      </c>
      <c r="Q671" s="259">
        <v>0</v>
      </c>
      <c r="R671" s="259">
        <v>0</v>
      </c>
      <c r="S671" s="259">
        <v>0</v>
      </c>
      <c r="T671" s="259">
        <v>0</v>
      </c>
      <c r="U671" s="259">
        <f t="shared" si="17"/>
        <v>1500</v>
      </c>
    </row>
    <row r="672" spans="1:21">
      <c r="A672" s="253">
        <v>670</v>
      </c>
      <c r="B672" s="254">
        <v>45835</v>
      </c>
      <c r="C672" s="255" t="s">
        <v>2726</v>
      </c>
      <c r="D672" s="256" t="s">
        <v>3285</v>
      </c>
      <c r="E672" s="257">
        <v>1422024</v>
      </c>
      <c r="F672" s="255" t="s">
        <v>301</v>
      </c>
      <c r="G672" s="258">
        <v>2650</v>
      </c>
      <c r="I672" s="259">
        <v>0</v>
      </c>
      <c r="J672" s="259">
        <v>0</v>
      </c>
      <c r="K672" s="259">
        <v>0</v>
      </c>
      <c r="L672" s="259">
        <v>0</v>
      </c>
      <c r="M672" s="259">
        <v>0</v>
      </c>
      <c r="N672" s="259">
        <v>0</v>
      </c>
      <c r="O672" s="259">
        <v>0</v>
      </c>
      <c r="P672" s="259">
        <v>0</v>
      </c>
      <c r="Q672" s="259">
        <v>0</v>
      </c>
      <c r="R672" s="259">
        <v>0</v>
      </c>
      <c r="S672" s="259">
        <v>0</v>
      </c>
      <c r="T672" s="259">
        <v>0</v>
      </c>
      <c r="U672" s="259">
        <f t="shared" si="17"/>
        <v>2650</v>
      </c>
    </row>
    <row r="673" spans="1:21">
      <c r="A673" s="253">
        <v>671</v>
      </c>
      <c r="B673" s="254">
        <v>45838</v>
      </c>
      <c r="C673" s="255" t="s">
        <v>2646</v>
      </c>
      <c r="D673" s="256" t="s">
        <v>3286</v>
      </c>
      <c r="E673" s="257">
        <v>1422033</v>
      </c>
      <c r="F673" s="255" t="s">
        <v>311</v>
      </c>
      <c r="G673" s="258">
        <v>1300</v>
      </c>
      <c r="I673" s="259">
        <v>0</v>
      </c>
      <c r="J673" s="259">
        <v>0</v>
      </c>
      <c r="K673" s="259">
        <v>0</v>
      </c>
      <c r="L673" s="259">
        <v>0</v>
      </c>
      <c r="M673" s="259">
        <v>0</v>
      </c>
      <c r="N673" s="259">
        <v>0</v>
      </c>
      <c r="O673" s="259">
        <v>0</v>
      </c>
      <c r="P673" s="259">
        <v>0</v>
      </c>
      <c r="Q673" s="259">
        <v>0</v>
      </c>
      <c r="R673" s="259">
        <v>0</v>
      </c>
      <c r="S673" s="259">
        <v>0</v>
      </c>
      <c r="T673" s="259">
        <v>0</v>
      </c>
      <c r="U673" s="259">
        <f t="shared" si="17"/>
        <v>1300</v>
      </c>
    </row>
    <row r="674" spans="1:21">
      <c r="A674" s="253">
        <v>672</v>
      </c>
      <c r="B674" s="254">
        <v>45838</v>
      </c>
      <c r="C674" s="255" t="s">
        <v>2804</v>
      </c>
      <c r="D674" s="256" t="s">
        <v>3287</v>
      </c>
      <c r="E674" s="257">
        <v>1423078</v>
      </c>
      <c r="F674" s="255" t="s">
        <v>915</v>
      </c>
      <c r="G674" s="258">
        <v>300</v>
      </c>
      <c r="I674" s="259">
        <v>0</v>
      </c>
      <c r="J674" s="259">
        <v>0</v>
      </c>
      <c r="K674" s="259">
        <v>0</v>
      </c>
      <c r="L674" s="259">
        <v>0</v>
      </c>
      <c r="M674" s="259">
        <v>0</v>
      </c>
      <c r="N674" s="259">
        <v>0</v>
      </c>
      <c r="O674" s="259">
        <v>0</v>
      </c>
      <c r="P674" s="259">
        <v>0</v>
      </c>
      <c r="Q674" s="259">
        <v>0</v>
      </c>
      <c r="R674" s="259">
        <v>0</v>
      </c>
      <c r="S674" s="259">
        <v>0</v>
      </c>
      <c r="T674" s="259">
        <v>0</v>
      </c>
      <c r="U674" s="259">
        <f t="shared" ref="U674:U688" si="18">G674</f>
        <v>300</v>
      </c>
    </row>
    <row r="675" spans="1:21">
      <c r="A675" s="253">
        <v>673</v>
      </c>
      <c r="B675" s="254">
        <v>45838</v>
      </c>
      <c r="C675" s="255" t="s">
        <v>2804</v>
      </c>
      <c r="D675" s="256" t="s">
        <v>3288</v>
      </c>
      <c r="E675" s="257">
        <v>1422011</v>
      </c>
      <c r="F675" s="255" t="s">
        <v>906</v>
      </c>
      <c r="G675" s="258">
        <v>2000</v>
      </c>
      <c r="I675" s="259">
        <v>0</v>
      </c>
      <c r="J675" s="259">
        <v>0</v>
      </c>
      <c r="K675" s="259">
        <v>0</v>
      </c>
      <c r="L675" s="259">
        <v>0</v>
      </c>
      <c r="M675" s="259">
        <v>0</v>
      </c>
      <c r="N675" s="259">
        <v>0</v>
      </c>
      <c r="O675" s="259">
        <v>0</v>
      </c>
      <c r="P675" s="259">
        <v>0</v>
      </c>
      <c r="Q675" s="259">
        <v>0</v>
      </c>
      <c r="R675" s="259">
        <v>0</v>
      </c>
      <c r="S675" s="259">
        <v>0</v>
      </c>
      <c r="T675" s="259">
        <v>0</v>
      </c>
      <c r="U675" s="259">
        <f t="shared" si="18"/>
        <v>2000</v>
      </c>
    </row>
    <row r="676" spans="1:21">
      <c r="A676" s="253">
        <v>674</v>
      </c>
      <c r="B676" s="254">
        <v>45838</v>
      </c>
      <c r="C676" s="255" t="s">
        <v>2804</v>
      </c>
      <c r="D676" s="256" t="s">
        <v>3288</v>
      </c>
      <c r="E676" s="257">
        <v>1422033</v>
      </c>
      <c r="F676" s="255" t="s">
        <v>311</v>
      </c>
      <c r="G676" s="258">
        <v>2100</v>
      </c>
      <c r="I676" s="259">
        <v>0</v>
      </c>
      <c r="J676" s="259">
        <v>0</v>
      </c>
      <c r="K676" s="259">
        <v>0</v>
      </c>
      <c r="L676" s="259">
        <v>0</v>
      </c>
      <c r="M676" s="259">
        <v>0</v>
      </c>
      <c r="N676" s="259">
        <v>0</v>
      </c>
      <c r="O676" s="259">
        <v>0</v>
      </c>
      <c r="P676" s="259">
        <v>0</v>
      </c>
      <c r="Q676" s="259">
        <v>0</v>
      </c>
      <c r="R676" s="259">
        <v>0</v>
      </c>
      <c r="S676" s="259">
        <v>0</v>
      </c>
      <c r="T676" s="259">
        <v>0</v>
      </c>
      <c r="U676" s="259">
        <f t="shared" si="18"/>
        <v>2100</v>
      </c>
    </row>
    <row r="677" spans="1:21">
      <c r="A677" s="253">
        <v>675</v>
      </c>
      <c r="B677" s="254">
        <v>45838</v>
      </c>
      <c r="C677" s="255" t="s">
        <v>2804</v>
      </c>
      <c r="D677" s="256" t="s">
        <v>3289</v>
      </c>
      <c r="E677" s="257">
        <v>1423078</v>
      </c>
      <c r="F677" s="255" t="s">
        <v>915</v>
      </c>
      <c r="G677" s="258">
        <v>1200</v>
      </c>
      <c r="I677" s="259">
        <v>0</v>
      </c>
      <c r="J677" s="259">
        <v>0</v>
      </c>
      <c r="K677" s="259">
        <v>0</v>
      </c>
      <c r="L677" s="259">
        <v>0</v>
      </c>
      <c r="M677" s="259">
        <v>0</v>
      </c>
      <c r="N677" s="259">
        <v>0</v>
      </c>
      <c r="O677" s="259">
        <v>0</v>
      </c>
      <c r="P677" s="259">
        <v>0</v>
      </c>
      <c r="Q677" s="259">
        <v>0</v>
      </c>
      <c r="R677" s="259">
        <v>0</v>
      </c>
      <c r="S677" s="259">
        <v>0</v>
      </c>
      <c r="T677" s="259">
        <v>0</v>
      </c>
      <c r="U677" s="259">
        <f t="shared" si="18"/>
        <v>1200</v>
      </c>
    </row>
    <row r="678" spans="1:21">
      <c r="A678" s="253">
        <v>676</v>
      </c>
      <c r="B678" s="254">
        <v>45838</v>
      </c>
      <c r="C678" s="255" t="s">
        <v>2990</v>
      </c>
      <c r="D678" s="256" t="s">
        <v>3290</v>
      </c>
      <c r="E678" s="257">
        <v>1422011</v>
      </c>
      <c r="F678" s="255" t="s">
        <v>906</v>
      </c>
      <c r="G678" s="258">
        <v>1000</v>
      </c>
      <c r="I678" s="259">
        <v>0</v>
      </c>
      <c r="J678" s="259">
        <v>0</v>
      </c>
      <c r="K678" s="259">
        <v>0</v>
      </c>
      <c r="L678" s="259">
        <v>0</v>
      </c>
      <c r="M678" s="259">
        <v>0</v>
      </c>
      <c r="N678" s="259">
        <v>0</v>
      </c>
      <c r="O678" s="259">
        <v>0</v>
      </c>
      <c r="P678" s="259">
        <v>0</v>
      </c>
      <c r="Q678" s="259">
        <v>0</v>
      </c>
      <c r="R678" s="259">
        <v>0</v>
      </c>
      <c r="S678" s="259">
        <v>0</v>
      </c>
      <c r="T678" s="259">
        <v>0</v>
      </c>
      <c r="U678" s="259">
        <f t="shared" si="18"/>
        <v>1000</v>
      </c>
    </row>
    <row r="679" spans="1:21">
      <c r="A679" s="253">
        <v>677</v>
      </c>
      <c r="B679" s="254">
        <v>45838</v>
      </c>
      <c r="C679" s="255" t="s">
        <v>2990</v>
      </c>
      <c r="D679" s="256" t="s">
        <v>3290</v>
      </c>
      <c r="E679" s="257">
        <v>1422033</v>
      </c>
      <c r="F679" s="255" t="s">
        <v>311</v>
      </c>
      <c r="G679" s="258">
        <v>1220</v>
      </c>
      <c r="I679" s="259">
        <v>0</v>
      </c>
      <c r="J679" s="259">
        <v>0</v>
      </c>
      <c r="K679" s="259">
        <v>0</v>
      </c>
      <c r="L679" s="259">
        <v>0</v>
      </c>
      <c r="M679" s="259">
        <v>0</v>
      </c>
      <c r="N679" s="259">
        <v>0</v>
      </c>
      <c r="O679" s="259">
        <v>0</v>
      </c>
      <c r="P679" s="259">
        <v>0</v>
      </c>
      <c r="Q679" s="259">
        <v>0</v>
      </c>
      <c r="R679" s="259">
        <v>0</v>
      </c>
      <c r="S679" s="259">
        <v>0</v>
      </c>
      <c r="T679" s="259">
        <v>0</v>
      </c>
      <c r="U679" s="259">
        <f t="shared" si="18"/>
        <v>1220</v>
      </c>
    </row>
    <row r="680" spans="1:21">
      <c r="A680" s="253">
        <v>678</v>
      </c>
      <c r="B680" s="254">
        <v>45838</v>
      </c>
      <c r="C680" s="255" t="s">
        <v>2644</v>
      </c>
      <c r="D680" s="256" t="s">
        <v>3291</v>
      </c>
      <c r="E680" s="257">
        <v>1422011</v>
      </c>
      <c r="F680" s="255" t="s">
        <v>906</v>
      </c>
      <c r="G680" s="258">
        <v>1110</v>
      </c>
      <c r="I680" s="259">
        <v>0</v>
      </c>
      <c r="J680" s="259">
        <v>0</v>
      </c>
      <c r="K680" s="259">
        <v>0</v>
      </c>
      <c r="L680" s="259">
        <v>0</v>
      </c>
      <c r="M680" s="259">
        <v>0</v>
      </c>
      <c r="N680" s="259">
        <v>0</v>
      </c>
      <c r="O680" s="259">
        <v>0</v>
      </c>
      <c r="P680" s="259">
        <v>0</v>
      </c>
      <c r="Q680" s="259">
        <v>0</v>
      </c>
      <c r="R680" s="259">
        <v>0</v>
      </c>
      <c r="S680" s="259">
        <v>0</v>
      </c>
      <c r="T680" s="259">
        <v>0</v>
      </c>
      <c r="U680" s="259">
        <f t="shared" si="18"/>
        <v>1110</v>
      </c>
    </row>
    <row r="681" spans="1:21">
      <c r="A681" s="253">
        <v>679</v>
      </c>
      <c r="B681" s="254">
        <v>45838</v>
      </c>
      <c r="C681" s="255" t="s">
        <v>2644</v>
      </c>
      <c r="D681" s="256" t="s">
        <v>3292</v>
      </c>
      <c r="E681" s="257">
        <v>1422011</v>
      </c>
      <c r="F681" s="255" t="s">
        <v>906</v>
      </c>
      <c r="G681" s="258">
        <v>1000</v>
      </c>
      <c r="I681" s="259">
        <v>0</v>
      </c>
      <c r="J681" s="259">
        <v>0</v>
      </c>
      <c r="K681" s="259">
        <v>0</v>
      </c>
      <c r="L681" s="259">
        <v>0</v>
      </c>
      <c r="M681" s="259">
        <v>0</v>
      </c>
      <c r="N681" s="259">
        <v>0</v>
      </c>
      <c r="O681" s="259">
        <v>0</v>
      </c>
      <c r="P681" s="259">
        <v>0</v>
      </c>
      <c r="Q681" s="259">
        <v>0</v>
      </c>
      <c r="R681" s="259">
        <v>0</v>
      </c>
      <c r="S681" s="259">
        <v>0</v>
      </c>
      <c r="T681" s="259">
        <v>0</v>
      </c>
      <c r="U681" s="259">
        <f t="shared" si="18"/>
        <v>1000</v>
      </c>
    </row>
    <row r="682" spans="1:21">
      <c r="A682" s="253">
        <v>680</v>
      </c>
      <c r="B682" s="254">
        <v>45838</v>
      </c>
      <c r="C682" s="255" t="s">
        <v>2644</v>
      </c>
      <c r="D682" s="256" t="s">
        <v>3292</v>
      </c>
      <c r="E682" s="257">
        <v>1422033</v>
      </c>
      <c r="F682" s="255" t="s">
        <v>311</v>
      </c>
      <c r="G682" s="258">
        <v>2300</v>
      </c>
      <c r="I682" s="259">
        <v>0</v>
      </c>
      <c r="J682" s="259">
        <v>0</v>
      </c>
      <c r="K682" s="259">
        <v>0</v>
      </c>
      <c r="L682" s="259">
        <v>0</v>
      </c>
      <c r="M682" s="259">
        <v>0</v>
      </c>
      <c r="N682" s="259">
        <v>0</v>
      </c>
      <c r="O682" s="259">
        <v>0</v>
      </c>
      <c r="P682" s="259">
        <v>0</v>
      </c>
      <c r="Q682" s="259">
        <v>0</v>
      </c>
      <c r="R682" s="259">
        <v>0</v>
      </c>
      <c r="S682" s="259">
        <v>0</v>
      </c>
      <c r="T682" s="259">
        <v>0</v>
      </c>
      <c r="U682" s="259">
        <f t="shared" si="18"/>
        <v>2300</v>
      </c>
    </row>
    <row r="683" spans="1:21">
      <c r="A683" s="253">
        <v>681</v>
      </c>
      <c r="B683" s="254">
        <v>45838</v>
      </c>
      <c r="C683" s="255" t="s">
        <v>3258</v>
      </c>
      <c r="D683" s="256" t="s">
        <v>3293</v>
      </c>
      <c r="E683" s="257">
        <v>1422040</v>
      </c>
      <c r="F683" s="255" t="s">
        <v>317</v>
      </c>
      <c r="G683" s="258">
        <v>1400</v>
      </c>
      <c r="I683" s="259">
        <v>0</v>
      </c>
      <c r="J683" s="259">
        <v>0</v>
      </c>
      <c r="K683" s="259">
        <v>0</v>
      </c>
      <c r="L683" s="259">
        <v>0</v>
      </c>
      <c r="M683" s="259">
        <v>0</v>
      </c>
      <c r="N683" s="259">
        <v>0</v>
      </c>
      <c r="O683" s="259">
        <v>0</v>
      </c>
      <c r="P683" s="259">
        <v>0</v>
      </c>
      <c r="Q683" s="259">
        <v>0</v>
      </c>
      <c r="R683" s="259">
        <v>0</v>
      </c>
      <c r="S683" s="259">
        <v>0</v>
      </c>
      <c r="T683" s="259">
        <v>0</v>
      </c>
      <c r="U683" s="259">
        <f t="shared" si="18"/>
        <v>1400</v>
      </c>
    </row>
    <row r="684" spans="1:21">
      <c r="A684" s="253">
        <v>682</v>
      </c>
      <c r="B684" s="254">
        <v>45838</v>
      </c>
      <c r="C684" s="255" t="s">
        <v>3201</v>
      </c>
      <c r="D684" s="256" t="s">
        <v>3294</v>
      </c>
      <c r="E684" s="257">
        <v>1422011</v>
      </c>
      <c r="F684" s="255" t="s">
        <v>906</v>
      </c>
      <c r="G684" s="258">
        <v>500</v>
      </c>
      <c r="I684" s="259">
        <v>0</v>
      </c>
      <c r="J684" s="259">
        <v>0</v>
      </c>
      <c r="K684" s="259">
        <v>0</v>
      </c>
      <c r="L684" s="259">
        <v>0</v>
      </c>
      <c r="M684" s="259">
        <v>0</v>
      </c>
      <c r="N684" s="259">
        <v>0</v>
      </c>
      <c r="O684" s="259">
        <v>0</v>
      </c>
      <c r="P684" s="259">
        <v>0</v>
      </c>
      <c r="Q684" s="259">
        <v>0</v>
      </c>
      <c r="R684" s="259">
        <v>0</v>
      </c>
      <c r="S684" s="259">
        <v>0</v>
      </c>
      <c r="T684" s="259">
        <v>0</v>
      </c>
      <c r="U684" s="259">
        <f t="shared" si="18"/>
        <v>500</v>
      </c>
    </row>
    <row r="685" spans="1:21">
      <c r="A685" s="253">
        <v>683</v>
      </c>
      <c r="B685" s="254">
        <v>45838</v>
      </c>
      <c r="C685" s="255" t="s">
        <v>3201</v>
      </c>
      <c r="D685" s="256" t="s">
        <v>3294</v>
      </c>
      <c r="E685" s="257">
        <v>1422033</v>
      </c>
      <c r="F685" s="255" t="s">
        <v>311</v>
      </c>
      <c r="G685" s="258">
        <v>1730</v>
      </c>
      <c r="I685" s="259">
        <v>0</v>
      </c>
      <c r="J685" s="259">
        <v>0</v>
      </c>
      <c r="K685" s="259">
        <v>0</v>
      </c>
      <c r="L685" s="259">
        <v>0</v>
      </c>
      <c r="M685" s="259">
        <v>0</v>
      </c>
      <c r="N685" s="259">
        <v>0</v>
      </c>
      <c r="O685" s="259">
        <v>0</v>
      </c>
      <c r="P685" s="259">
        <v>0</v>
      </c>
      <c r="Q685" s="259">
        <v>0</v>
      </c>
      <c r="R685" s="259">
        <v>0</v>
      </c>
      <c r="S685" s="259">
        <v>0</v>
      </c>
      <c r="T685" s="259">
        <v>0</v>
      </c>
      <c r="U685" s="259">
        <f t="shared" si="18"/>
        <v>1730</v>
      </c>
    </row>
    <row r="686" spans="1:21">
      <c r="A686" s="253">
        <v>684</v>
      </c>
      <c r="B686" s="254">
        <v>45838</v>
      </c>
      <c r="C686" s="255" t="s">
        <v>3201</v>
      </c>
      <c r="D686" s="256" t="s">
        <v>3295</v>
      </c>
      <c r="E686" s="257">
        <v>1422026</v>
      </c>
      <c r="F686" s="255" t="s">
        <v>303</v>
      </c>
      <c r="G686" s="258">
        <v>800</v>
      </c>
      <c r="I686" s="259">
        <v>0</v>
      </c>
      <c r="J686" s="259">
        <v>0</v>
      </c>
      <c r="K686" s="259">
        <v>0</v>
      </c>
      <c r="L686" s="259">
        <v>0</v>
      </c>
      <c r="M686" s="259">
        <v>0</v>
      </c>
      <c r="N686" s="259">
        <v>0</v>
      </c>
      <c r="O686" s="259">
        <v>0</v>
      </c>
      <c r="P686" s="259">
        <v>0</v>
      </c>
      <c r="Q686" s="259">
        <v>0</v>
      </c>
      <c r="R686" s="259">
        <v>0</v>
      </c>
      <c r="S686" s="259">
        <v>0</v>
      </c>
      <c r="T686" s="259">
        <v>0</v>
      </c>
      <c r="U686" s="259">
        <f t="shared" si="18"/>
        <v>800</v>
      </c>
    </row>
    <row r="687" spans="1:21">
      <c r="A687" s="253">
        <v>685</v>
      </c>
      <c r="B687" s="254">
        <v>45838</v>
      </c>
      <c r="C687" s="255" t="s">
        <v>3101</v>
      </c>
      <c r="D687" s="256" t="s">
        <v>3296</v>
      </c>
      <c r="E687" s="257">
        <v>1423001</v>
      </c>
      <c r="F687" s="255" t="s">
        <v>217</v>
      </c>
      <c r="G687" s="258">
        <v>20000</v>
      </c>
      <c r="I687" s="259">
        <v>0</v>
      </c>
      <c r="J687" s="259">
        <v>0</v>
      </c>
      <c r="K687" s="259">
        <v>0</v>
      </c>
      <c r="L687" s="259">
        <v>0</v>
      </c>
      <c r="M687" s="259">
        <v>0</v>
      </c>
      <c r="N687" s="259">
        <v>0</v>
      </c>
      <c r="O687" s="259">
        <v>0</v>
      </c>
      <c r="P687" s="259">
        <v>0</v>
      </c>
      <c r="Q687" s="259">
        <v>0</v>
      </c>
      <c r="R687" s="259">
        <v>0</v>
      </c>
      <c r="S687" s="259">
        <v>0</v>
      </c>
      <c r="T687" s="259">
        <v>0</v>
      </c>
      <c r="U687" s="259">
        <f t="shared" si="18"/>
        <v>20000</v>
      </c>
    </row>
    <row r="688" spans="1:21">
      <c r="A688" s="253">
        <v>686</v>
      </c>
      <c r="B688" s="254">
        <v>45838</v>
      </c>
      <c r="C688" s="255" t="s">
        <v>3101</v>
      </c>
      <c r="D688" s="256" t="s">
        <v>3297</v>
      </c>
      <c r="E688" s="257">
        <v>1430007</v>
      </c>
      <c r="F688" s="255" t="s">
        <v>924</v>
      </c>
      <c r="G688" s="258">
        <v>5000</v>
      </c>
      <c r="I688" s="259">
        <v>0</v>
      </c>
      <c r="J688" s="259">
        <v>0</v>
      </c>
      <c r="K688" s="259">
        <v>0</v>
      </c>
      <c r="L688" s="259">
        <v>0</v>
      </c>
      <c r="M688" s="259">
        <v>0</v>
      </c>
      <c r="N688" s="259">
        <v>0</v>
      </c>
      <c r="O688" s="259">
        <v>0</v>
      </c>
      <c r="P688" s="259">
        <v>0</v>
      </c>
      <c r="Q688" s="259">
        <v>0</v>
      </c>
      <c r="R688" s="259">
        <v>0</v>
      </c>
      <c r="S688" s="259">
        <v>0</v>
      </c>
      <c r="T688" s="259">
        <v>0</v>
      </c>
      <c r="U688" s="259">
        <f t="shared" si="18"/>
        <v>5000</v>
      </c>
    </row>
    <row r="689" spans="1:21">
      <c r="A689" s="253">
        <v>687</v>
      </c>
      <c r="B689" s="254">
        <v>45810</v>
      </c>
      <c r="C689" s="255" t="s">
        <v>2783</v>
      </c>
      <c r="D689" s="256" t="s">
        <v>3298</v>
      </c>
      <c r="E689" s="257">
        <v>1412022</v>
      </c>
      <c r="F689" s="255" t="s">
        <v>259</v>
      </c>
      <c r="G689" s="258">
        <v>3464</v>
      </c>
      <c r="I689" s="259">
        <v>0</v>
      </c>
      <c r="J689" s="259">
        <v>0</v>
      </c>
      <c r="K689" s="259">
        <v>0</v>
      </c>
      <c r="L689" s="259">
        <v>0</v>
      </c>
      <c r="M689" s="259">
        <v>0</v>
      </c>
      <c r="N689" s="259">
        <v>0</v>
      </c>
      <c r="O689" s="259">
        <v>0</v>
      </c>
      <c r="P689" s="259">
        <v>0</v>
      </c>
      <c r="Q689" s="259">
        <v>0</v>
      </c>
      <c r="R689" s="259">
        <v>0</v>
      </c>
      <c r="S689" s="259">
        <v>0</v>
      </c>
      <c r="T689" s="259">
        <f t="shared" ref="T689:T706" si="19">G689</f>
        <v>3464</v>
      </c>
      <c r="U689" s="259">
        <v>0</v>
      </c>
    </row>
    <row r="690" spans="1:21">
      <c r="A690" s="253">
        <v>688</v>
      </c>
      <c r="B690" s="254">
        <v>45811</v>
      </c>
      <c r="C690" s="255" t="s">
        <v>3299</v>
      </c>
      <c r="D690" s="256" t="s">
        <v>3300</v>
      </c>
      <c r="E690" s="257">
        <v>1412022</v>
      </c>
      <c r="F690" s="255" t="s">
        <v>259</v>
      </c>
      <c r="G690" s="258">
        <v>1650</v>
      </c>
      <c r="I690" s="259">
        <v>0</v>
      </c>
      <c r="J690" s="259">
        <v>0</v>
      </c>
      <c r="K690" s="259">
        <v>0</v>
      </c>
      <c r="L690" s="259">
        <v>0</v>
      </c>
      <c r="M690" s="259">
        <v>0</v>
      </c>
      <c r="N690" s="259">
        <v>0</v>
      </c>
      <c r="O690" s="259">
        <v>0</v>
      </c>
      <c r="P690" s="259">
        <v>0</v>
      </c>
      <c r="Q690" s="259">
        <v>0</v>
      </c>
      <c r="R690" s="259">
        <v>0</v>
      </c>
      <c r="S690" s="259">
        <v>0</v>
      </c>
      <c r="T690" s="259">
        <f t="shared" si="19"/>
        <v>1650</v>
      </c>
      <c r="U690" s="259">
        <v>0</v>
      </c>
    </row>
    <row r="691" spans="1:21">
      <c r="A691" s="253">
        <v>689</v>
      </c>
      <c r="B691" s="254">
        <v>45810</v>
      </c>
      <c r="C691" s="255" t="s">
        <v>3301</v>
      </c>
      <c r="D691" s="256" t="s">
        <v>3302</v>
      </c>
      <c r="E691" s="257">
        <v>1412022</v>
      </c>
      <c r="F691" s="255" t="s">
        <v>259</v>
      </c>
      <c r="G691" s="258">
        <v>100</v>
      </c>
      <c r="I691" s="259">
        <v>0</v>
      </c>
      <c r="J691" s="259">
        <v>0</v>
      </c>
      <c r="K691" s="259">
        <v>0</v>
      </c>
      <c r="L691" s="259">
        <v>0</v>
      </c>
      <c r="M691" s="259">
        <v>0</v>
      </c>
      <c r="N691" s="259">
        <v>0</v>
      </c>
      <c r="O691" s="259">
        <v>0</v>
      </c>
      <c r="P691" s="259">
        <v>0</v>
      </c>
      <c r="Q691" s="259">
        <v>0</v>
      </c>
      <c r="R691" s="259">
        <v>0</v>
      </c>
      <c r="S691" s="259">
        <v>0</v>
      </c>
      <c r="T691" s="259">
        <f t="shared" si="19"/>
        <v>100</v>
      </c>
      <c r="U691" s="259">
        <v>0</v>
      </c>
    </row>
    <row r="692" spans="1:21">
      <c r="A692" s="253">
        <v>690</v>
      </c>
      <c r="B692" s="254">
        <v>45811</v>
      </c>
      <c r="C692" s="255" t="s">
        <v>3303</v>
      </c>
      <c r="D692" s="256" t="s">
        <v>3304</v>
      </c>
      <c r="E692" s="257">
        <v>1412022</v>
      </c>
      <c r="F692" s="255" t="s">
        <v>259</v>
      </c>
      <c r="G692" s="258">
        <v>5907.11</v>
      </c>
      <c r="I692" s="259">
        <v>0</v>
      </c>
      <c r="J692" s="259">
        <v>0</v>
      </c>
      <c r="K692" s="259">
        <v>0</v>
      </c>
      <c r="L692" s="259">
        <v>0</v>
      </c>
      <c r="M692" s="259">
        <v>0</v>
      </c>
      <c r="N692" s="259">
        <v>0</v>
      </c>
      <c r="O692" s="259">
        <v>0</v>
      </c>
      <c r="P692" s="259">
        <v>0</v>
      </c>
      <c r="Q692" s="259">
        <v>0</v>
      </c>
      <c r="R692" s="259">
        <v>0</v>
      </c>
      <c r="S692" s="259">
        <v>0</v>
      </c>
      <c r="T692" s="259">
        <f t="shared" si="19"/>
        <v>5907.11</v>
      </c>
      <c r="U692" s="259">
        <v>0</v>
      </c>
    </row>
    <row r="693" spans="1:21">
      <c r="A693" s="253">
        <v>691</v>
      </c>
      <c r="B693" s="254">
        <v>45811</v>
      </c>
      <c r="C693" s="255" t="s">
        <v>2783</v>
      </c>
      <c r="D693" s="256" t="s">
        <v>3305</v>
      </c>
      <c r="E693" s="257">
        <v>1412022</v>
      </c>
      <c r="F693" s="255" t="s">
        <v>259</v>
      </c>
      <c r="G693" s="258">
        <v>1000</v>
      </c>
      <c r="I693" s="259">
        <v>0</v>
      </c>
      <c r="J693" s="259">
        <v>0</v>
      </c>
      <c r="K693" s="259">
        <v>0</v>
      </c>
      <c r="L693" s="259">
        <v>0</v>
      </c>
      <c r="M693" s="259">
        <v>0</v>
      </c>
      <c r="N693" s="259">
        <v>0</v>
      </c>
      <c r="O693" s="259">
        <v>0</v>
      </c>
      <c r="P693" s="259">
        <v>0</v>
      </c>
      <c r="Q693" s="259">
        <v>0</v>
      </c>
      <c r="R693" s="259">
        <v>0</v>
      </c>
      <c r="S693" s="259">
        <v>0</v>
      </c>
      <c r="T693" s="259">
        <f t="shared" si="19"/>
        <v>1000</v>
      </c>
      <c r="U693" s="259">
        <v>0</v>
      </c>
    </row>
    <row r="694" spans="1:21">
      <c r="A694" s="253">
        <v>692</v>
      </c>
      <c r="B694" s="254">
        <v>45811</v>
      </c>
      <c r="C694" s="255" t="s">
        <v>3306</v>
      </c>
      <c r="D694" s="256" t="s">
        <v>3307</v>
      </c>
      <c r="E694" s="257">
        <v>1412022</v>
      </c>
      <c r="F694" s="255" t="s">
        <v>259</v>
      </c>
      <c r="G694" s="258">
        <v>824</v>
      </c>
      <c r="I694" s="259">
        <v>0</v>
      </c>
      <c r="J694" s="259">
        <v>0</v>
      </c>
      <c r="K694" s="259">
        <v>0</v>
      </c>
      <c r="L694" s="259">
        <v>0</v>
      </c>
      <c r="M694" s="259">
        <v>0</v>
      </c>
      <c r="N694" s="259">
        <v>0</v>
      </c>
      <c r="O694" s="259">
        <v>0</v>
      </c>
      <c r="P694" s="259">
        <v>0</v>
      </c>
      <c r="Q694" s="259">
        <v>0</v>
      </c>
      <c r="R694" s="259">
        <v>0</v>
      </c>
      <c r="S694" s="259">
        <v>0</v>
      </c>
      <c r="T694" s="259">
        <f t="shared" si="19"/>
        <v>824</v>
      </c>
      <c r="U694" s="259">
        <v>0</v>
      </c>
    </row>
    <row r="695" spans="1:21">
      <c r="A695" s="253">
        <v>693</v>
      </c>
      <c r="B695" s="254">
        <v>45812</v>
      </c>
      <c r="C695" s="255" t="s">
        <v>3308</v>
      </c>
      <c r="D695" s="256" t="s">
        <v>3309</v>
      </c>
      <c r="E695" s="257">
        <v>1412022</v>
      </c>
      <c r="F695" s="255" t="s">
        <v>259</v>
      </c>
      <c r="G695" s="258">
        <v>412</v>
      </c>
      <c r="I695" s="259">
        <v>0</v>
      </c>
      <c r="J695" s="259">
        <v>0</v>
      </c>
      <c r="K695" s="259">
        <v>0</v>
      </c>
      <c r="L695" s="259">
        <v>0</v>
      </c>
      <c r="M695" s="259">
        <v>0</v>
      </c>
      <c r="N695" s="259">
        <v>0</v>
      </c>
      <c r="O695" s="259">
        <v>0</v>
      </c>
      <c r="P695" s="259">
        <v>0</v>
      </c>
      <c r="Q695" s="259">
        <v>0</v>
      </c>
      <c r="R695" s="259">
        <v>0</v>
      </c>
      <c r="S695" s="259">
        <v>0</v>
      </c>
      <c r="T695" s="259">
        <f t="shared" si="19"/>
        <v>412</v>
      </c>
      <c r="U695" s="259">
        <v>0</v>
      </c>
    </row>
    <row r="696" spans="1:21">
      <c r="A696" s="253">
        <v>694</v>
      </c>
      <c r="B696" s="254">
        <v>45817</v>
      </c>
      <c r="C696" s="255" t="s">
        <v>3310</v>
      </c>
      <c r="D696" s="256" t="s">
        <v>3311</v>
      </c>
      <c r="E696" s="257">
        <v>1412022</v>
      </c>
      <c r="F696" s="255" t="s">
        <v>259</v>
      </c>
      <c r="G696" s="258">
        <v>10000</v>
      </c>
      <c r="I696" s="259">
        <v>0</v>
      </c>
      <c r="J696" s="259">
        <v>0</v>
      </c>
      <c r="K696" s="259">
        <v>0</v>
      </c>
      <c r="L696" s="259">
        <v>0</v>
      </c>
      <c r="M696" s="259">
        <v>0</v>
      </c>
      <c r="N696" s="259">
        <v>0</v>
      </c>
      <c r="O696" s="259">
        <v>0</v>
      </c>
      <c r="P696" s="259">
        <v>0</v>
      </c>
      <c r="Q696" s="259">
        <v>0</v>
      </c>
      <c r="R696" s="259">
        <v>0</v>
      </c>
      <c r="S696" s="259">
        <v>0</v>
      </c>
      <c r="T696" s="259">
        <f t="shared" si="19"/>
        <v>10000</v>
      </c>
      <c r="U696" s="259">
        <v>0</v>
      </c>
    </row>
    <row r="697" spans="1:21">
      <c r="A697" s="253">
        <v>695</v>
      </c>
      <c r="B697" s="254">
        <v>45817</v>
      </c>
      <c r="C697" s="255" t="s">
        <v>2783</v>
      </c>
      <c r="D697" s="256" t="s">
        <v>3312</v>
      </c>
      <c r="E697" s="257">
        <v>1412022</v>
      </c>
      <c r="F697" s="255" t="s">
        <v>259</v>
      </c>
      <c r="G697" s="258">
        <v>3679</v>
      </c>
      <c r="I697" s="259">
        <v>0</v>
      </c>
      <c r="J697" s="259">
        <v>0</v>
      </c>
      <c r="K697" s="259">
        <v>0</v>
      </c>
      <c r="L697" s="259">
        <v>0</v>
      </c>
      <c r="M697" s="259">
        <v>0</v>
      </c>
      <c r="N697" s="259">
        <v>0</v>
      </c>
      <c r="O697" s="259">
        <v>0</v>
      </c>
      <c r="P697" s="259">
        <v>0</v>
      </c>
      <c r="Q697" s="259">
        <v>0</v>
      </c>
      <c r="R697" s="259">
        <v>0</v>
      </c>
      <c r="S697" s="259">
        <v>0</v>
      </c>
      <c r="T697" s="259">
        <f t="shared" si="19"/>
        <v>3679</v>
      </c>
      <c r="U697" s="259">
        <v>0</v>
      </c>
    </row>
    <row r="698" spans="1:21">
      <c r="A698" s="253">
        <v>696</v>
      </c>
      <c r="B698" s="254">
        <v>45818</v>
      </c>
      <c r="C698" s="255" t="s">
        <v>3313</v>
      </c>
      <c r="D698" s="256" t="s">
        <v>3314</v>
      </c>
      <c r="E698" s="257">
        <v>1412022</v>
      </c>
      <c r="F698" s="255" t="s">
        <v>259</v>
      </c>
      <c r="G698" s="258">
        <v>1410</v>
      </c>
      <c r="I698" s="259">
        <v>0</v>
      </c>
      <c r="J698" s="259">
        <v>0</v>
      </c>
      <c r="K698" s="259">
        <v>0</v>
      </c>
      <c r="L698" s="259">
        <v>0</v>
      </c>
      <c r="M698" s="259">
        <v>0</v>
      </c>
      <c r="N698" s="259">
        <v>0</v>
      </c>
      <c r="O698" s="259">
        <v>0</v>
      </c>
      <c r="P698" s="259">
        <v>0</v>
      </c>
      <c r="Q698" s="259">
        <v>0</v>
      </c>
      <c r="R698" s="259">
        <v>0</v>
      </c>
      <c r="S698" s="259">
        <v>0</v>
      </c>
      <c r="T698" s="259">
        <f t="shared" si="19"/>
        <v>1410</v>
      </c>
      <c r="U698" s="259">
        <v>0</v>
      </c>
    </row>
    <row r="699" spans="1:21">
      <c r="A699" s="253">
        <v>697</v>
      </c>
      <c r="B699" s="254">
        <v>45821</v>
      </c>
      <c r="C699" s="255" t="s">
        <v>3315</v>
      </c>
      <c r="D699" s="256" t="s">
        <v>3316</v>
      </c>
      <c r="E699" s="257">
        <v>1412022</v>
      </c>
      <c r="F699" s="255" t="s">
        <v>259</v>
      </c>
      <c r="G699" s="258">
        <v>412.55</v>
      </c>
      <c r="I699" s="259">
        <v>0</v>
      </c>
      <c r="J699" s="259">
        <v>0</v>
      </c>
      <c r="K699" s="259">
        <v>0</v>
      </c>
      <c r="L699" s="259">
        <v>0</v>
      </c>
      <c r="M699" s="259">
        <v>0</v>
      </c>
      <c r="N699" s="259">
        <v>0</v>
      </c>
      <c r="O699" s="259">
        <v>0</v>
      </c>
      <c r="P699" s="259">
        <v>0</v>
      </c>
      <c r="Q699" s="259">
        <v>0</v>
      </c>
      <c r="R699" s="259">
        <v>0</v>
      </c>
      <c r="S699" s="259">
        <v>0</v>
      </c>
      <c r="T699" s="259">
        <f t="shared" si="19"/>
        <v>412.55</v>
      </c>
      <c r="U699" s="259">
        <v>0</v>
      </c>
    </row>
    <row r="700" spans="1:21">
      <c r="A700" s="253">
        <v>698</v>
      </c>
      <c r="B700" s="254">
        <v>45821</v>
      </c>
      <c r="C700" s="255" t="s">
        <v>3317</v>
      </c>
      <c r="D700" s="256" t="s">
        <v>3318</v>
      </c>
      <c r="E700" s="257">
        <v>1412022</v>
      </c>
      <c r="F700" s="255" t="s">
        <v>259</v>
      </c>
      <c r="G700" s="258">
        <v>500</v>
      </c>
      <c r="I700" s="259">
        <v>0</v>
      </c>
      <c r="J700" s="259">
        <v>0</v>
      </c>
      <c r="K700" s="259">
        <v>0</v>
      </c>
      <c r="L700" s="259">
        <v>0</v>
      </c>
      <c r="M700" s="259">
        <v>0</v>
      </c>
      <c r="N700" s="259">
        <v>0</v>
      </c>
      <c r="O700" s="259">
        <v>0</v>
      </c>
      <c r="P700" s="259">
        <v>0</v>
      </c>
      <c r="Q700" s="259">
        <v>0</v>
      </c>
      <c r="R700" s="259">
        <v>0</v>
      </c>
      <c r="S700" s="259">
        <v>0</v>
      </c>
      <c r="T700" s="259">
        <f t="shared" si="19"/>
        <v>500</v>
      </c>
      <c r="U700" s="259">
        <v>0</v>
      </c>
    </row>
    <row r="701" spans="1:21">
      <c r="A701" s="253">
        <v>699</v>
      </c>
      <c r="B701" s="254">
        <v>45824</v>
      </c>
      <c r="C701" s="255" t="s">
        <v>2783</v>
      </c>
      <c r="D701" s="256" t="s">
        <v>3319</v>
      </c>
      <c r="E701" s="257">
        <v>1412022</v>
      </c>
      <c r="F701" s="255" t="s">
        <v>259</v>
      </c>
      <c r="G701" s="258">
        <v>2160</v>
      </c>
      <c r="I701" s="259">
        <v>0</v>
      </c>
      <c r="J701" s="259">
        <v>0</v>
      </c>
      <c r="K701" s="259">
        <v>0</v>
      </c>
      <c r="L701" s="259">
        <v>0</v>
      </c>
      <c r="M701" s="259">
        <v>0</v>
      </c>
      <c r="N701" s="259">
        <v>0</v>
      </c>
      <c r="O701" s="259">
        <v>0</v>
      </c>
      <c r="P701" s="259">
        <v>0</v>
      </c>
      <c r="Q701" s="259">
        <v>0</v>
      </c>
      <c r="R701" s="259">
        <v>0</v>
      </c>
      <c r="S701" s="259">
        <v>0</v>
      </c>
      <c r="T701" s="259">
        <f t="shared" si="19"/>
        <v>2160</v>
      </c>
      <c r="U701" s="259">
        <v>0</v>
      </c>
    </row>
    <row r="702" spans="1:21">
      <c r="A702" s="253">
        <v>700</v>
      </c>
      <c r="B702" s="254">
        <v>45831</v>
      </c>
      <c r="C702" s="255" t="s">
        <v>2783</v>
      </c>
      <c r="D702" s="256" t="s">
        <v>3320</v>
      </c>
      <c r="E702" s="257">
        <v>1412022</v>
      </c>
      <c r="F702" s="255" t="s">
        <v>259</v>
      </c>
      <c r="G702" s="258">
        <v>3113</v>
      </c>
      <c r="I702" s="259">
        <v>0</v>
      </c>
      <c r="J702" s="259">
        <v>0</v>
      </c>
      <c r="K702" s="259">
        <v>0</v>
      </c>
      <c r="L702" s="259">
        <v>0</v>
      </c>
      <c r="M702" s="259">
        <v>0</v>
      </c>
      <c r="N702" s="259">
        <v>0</v>
      </c>
      <c r="O702" s="259">
        <v>0</v>
      </c>
      <c r="P702" s="259">
        <v>0</v>
      </c>
      <c r="Q702" s="259">
        <v>0</v>
      </c>
      <c r="R702" s="259">
        <v>0</v>
      </c>
      <c r="S702" s="259">
        <v>0</v>
      </c>
      <c r="T702" s="259">
        <f t="shared" si="19"/>
        <v>3113</v>
      </c>
      <c r="U702" s="259">
        <v>0</v>
      </c>
    </row>
    <row r="703" spans="1:21">
      <c r="A703" s="253">
        <v>701</v>
      </c>
      <c r="B703" s="254">
        <v>45832</v>
      </c>
      <c r="C703" s="255" t="s">
        <v>3321</v>
      </c>
      <c r="D703" s="256" t="s">
        <v>3322</v>
      </c>
      <c r="E703" s="257">
        <v>1412022</v>
      </c>
      <c r="F703" s="255" t="s">
        <v>259</v>
      </c>
      <c r="G703" s="258">
        <v>750</v>
      </c>
      <c r="I703" s="259">
        <v>0</v>
      </c>
      <c r="J703" s="259">
        <v>0</v>
      </c>
      <c r="K703" s="259">
        <v>0</v>
      </c>
      <c r="L703" s="259">
        <v>0</v>
      </c>
      <c r="M703" s="259">
        <v>0</v>
      </c>
      <c r="N703" s="259">
        <v>0</v>
      </c>
      <c r="O703" s="259">
        <v>0</v>
      </c>
      <c r="P703" s="259">
        <v>0</v>
      </c>
      <c r="Q703" s="259">
        <v>0</v>
      </c>
      <c r="R703" s="259">
        <v>0</v>
      </c>
      <c r="S703" s="259">
        <v>0</v>
      </c>
      <c r="T703" s="259">
        <f t="shared" si="19"/>
        <v>750</v>
      </c>
      <c r="U703" s="259">
        <v>0</v>
      </c>
    </row>
    <row r="704" spans="1:21">
      <c r="A704" s="253">
        <v>702</v>
      </c>
      <c r="B704" s="254">
        <v>45832</v>
      </c>
      <c r="C704" s="255" t="s">
        <v>3323</v>
      </c>
      <c r="D704" s="256" t="s">
        <v>3324</v>
      </c>
      <c r="E704" s="257">
        <v>1412022</v>
      </c>
      <c r="F704" s="255" t="s">
        <v>259</v>
      </c>
      <c r="G704" s="258">
        <v>2550</v>
      </c>
      <c r="I704" s="259">
        <v>0</v>
      </c>
      <c r="J704" s="259">
        <v>0</v>
      </c>
      <c r="K704" s="259">
        <v>0</v>
      </c>
      <c r="L704" s="259">
        <v>0</v>
      </c>
      <c r="M704" s="259">
        <v>0</v>
      </c>
      <c r="N704" s="259">
        <v>0</v>
      </c>
      <c r="O704" s="259">
        <v>0</v>
      </c>
      <c r="P704" s="259">
        <v>0</v>
      </c>
      <c r="Q704" s="259">
        <v>0</v>
      </c>
      <c r="R704" s="259">
        <v>0</v>
      </c>
      <c r="S704" s="259">
        <v>0</v>
      </c>
      <c r="T704" s="259">
        <f t="shared" si="19"/>
        <v>2550</v>
      </c>
      <c r="U704" s="259">
        <v>0</v>
      </c>
    </row>
    <row r="705" spans="1:21">
      <c r="A705" s="253">
        <v>703</v>
      </c>
      <c r="B705" s="254">
        <v>45834</v>
      </c>
      <c r="C705" s="255" t="s">
        <v>3325</v>
      </c>
      <c r="D705" s="256" t="s">
        <v>3326</v>
      </c>
      <c r="E705" s="257">
        <v>1412022</v>
      </c>
      <c r="F705" s="255" t="s">
        <v>259</v>
      </c>
      <c r="G705" s="258">
        <v>206</v>
      </c>
      <c r="I705" s="259">
        <v>0</v>
      </c>
      <c r="J705" s="259">
        <v>0</v>
      </c>
      <c r="K705" s="259">
        <v>0</v>
      </c>
      <c r="L705" s="259">
        <v>0</v>
      </c>
      <c r="M705" s="259">
        <v>0</v>
      </c>
      <c r="N705" s="259">
        <v>0</v>
      </c>
      <c r="O705" s="259">
        <v>0</v>
      </c>
      <c r="P705" s="259">
        <v>0</v>
      </c>
      <c r="Q705" s="259">
        <v>0</v>
      </c>
      <c r="R705" s="259">
        <v>0</v>
      </c>
      <c r="S705" s="259">
        <v>0</v>
      </c>
      <c r="T705" s="259">
        <f t="shared" si="19"/>
        <v>206</v>
      </c>
      <c r="U705" s="259">
        <v>0</v>
      </c>
    </row>
    <row r="706" spans="1:21">
      <c r="A706" s="253">
        <v>704</v>
      </c>
      <c r="B706" s="254">
        <v>45838</v>
      </c>
      <c r="C706" s="255" t="s">
        <v>2783</v>
      </c>
      <c r="D706" s="256" t="s">
        <v>3327</v>
      </c>
      <c r="E706" s="257">
        <v>1412022</v>
      </c>
      <c r="F706" s="255" t="s">
        <v>259</v>
      </c>
      <c r="G706" s="258">
        <v>4839</v>
      </c>
      <c r="I706" s="259">
        <v>0</v>
      </c>
      <c r="J706" s="259">
        <v>0</v>
      </c>
      <c r="K706" s="259">
        <v>0</v>
      </c>
      <c r="L706" s="259">
        <v>0</v>
      </c>
      <c r="M706" s="259">
        <v>0</v>
      </c>
      <c r="N706" s="259">
        <v>0</v>
      </c>
      <c r="O706" s="259">
        <v>0</v>
      </c>
      <c r="P706" s="259">
        <v>0</v>
      </c>
      <c r="Q706" s="259">
        <v>0</v>
      </c>
      <c r="R706" s="259">
        <v>0</v>
      </c>
      <c r="S706" s="259">
        <v>0</v>
      </c>
      <c r="T706" s="259">
        <f t="shared" si="19"/>
        <v>4839</v>
      </c>
      <c r="U706" s="259">
        <v>0</v>
      </c>
    </row>
    <row r="707" spans="1:21">
      <c r="A707" s="253">
        <v>705</v>
      </c>
      <c r="B707" s="254">
        <v>45810</v>
      </c>
      <c r="C707" s="255" t="s">
        <v>3101</v>
      </c>
      <c r="D707" s="256" t="s">
        <v>3328</v>
      </c>
      <c r="E707" s="257">
        <v>1423001</v>
      </c>
      <c r="F707" s="255" t="s">
        <v>217</v>
      </c>
      <c r="G707" s="258">
        <v>15000</v>
      </c>
      <c r="I707" s="259">
        <v>0</v>
      </c>
      <c r="J707" s="259">
        <v>0</v>
      </c>
      <c r="K707" s="259">
        <v>0</v>
      </c>
      <c r="L707" s="259">
        <v>0</v>
      </c>
      <c r="M707" s="259">
        <v>0</v>
      </c>
      <c r="N707" s="259">
        <v>0</v>
      </c>
      <c r="O707" s="259">
        <v>0</v>
      </c>
      <c r="P707" s="259">
        <v>0</v>
      </c>
      <c r="Q707" s="259">
        <v>0</v>
      </c>
      <c r="R707" s="259">
        <v>0</v>
      </c>
      <c r="S707" s="259">
        <v>0</v>
      </c>
      <c r="T707" s="259">
        <v>0</v>
      </c>
      <c r="U707" s="259">
        <f t="shared" ref="U707:U740" si="20">G707</f>
        <v>15000</v>
      </c>
    </row>
    <row r="708" spans="1:21">
      <c r="A708" s="253">
        <v>706</v>
      </c>
      <c r="B708" s="254">
        <v>45810</v>
      </c>
      <c r="C708" s="255" t="s">
        <v>3101</v>
      </c>
      <c r="D708" s="256" t="s">
        <v>3328</v>
      </c>
      <c r="E708" s="257">
        <v>1430007</v>
      </c>
      <c r="F708" s="255" t="s">
        <v>924</v>
      </c>
      <c r="G708" s="258">
        <v>5000</v>
      </c>
      <c r="I708" s="259">
        <v>0</v>
      </c>
      <c r="J708" s="259">
        <v>0</v>
      </c>
      <c r="K708" s="259">
        <v>0</v>
      </c>
      <c r="L708" s="259">
        <v>0</v>
      </c>
      <c r="M708" s="259">
        <v>0</v>
      </c>
      <c r="N708" s="259">
        <v>0</v>
      </c>
      <c r="O708" s="259">
        <v>0</v>
      </c>
      <c r="P708" s="259">
        <v>0</v>
      </c>
      <c r="Q708" s="259">
        <v>0</v>
      </c>
      <c r="R708" s="259">
        <v>0</v>
      </c>
      <c r="S708" s="259">
        <v>0</v>
      </c>
      <c r="T708" s="259">
        <v>0</v>
      </c>
      <c r="U708" s="259">
        <f t="shared" si="20"/>
        <v>5000</v>
      </c>
    </row>
    <row r="709" spans="1:21">
      <c r="A709" s="253">
        <v>707</v>
      </c>
      <c r="B709" s="254">
        <v>45811</v>
      </c>
      <c r="C709" s="255" t="s">
        <v>2726</v>
      </c>
      <c r="D709" s="256" t="s">
        <v>3329</v>
      </c>
      <c r="E709" s="257">
        <v>1422036</v>
      </c>
      <c r="F709" s="255" t="s">
        <v>313</v>
      </c>
      <c r="G709" s="258">
        <v>1400</v>
      </c>
      <c r="I709" s="259">
        <v>0</v>
      </c>
      <c r="J709" s="259">
        <v>0</v>
      </c>
      <c r="K709" s="259">
        <v>0</v>
      </c>
      <c r="L709" s="259">
        <v>0</v>
      </c>
      <c r="M709" s="259">
        <v>0</v>
      </c>
      <c r="N709" s="259">
        <v>0</v>
      </c>
      <c r="O709" s="259">
        <v>0</v>
      </c>
      <c r="P709" s="259">
        <v>0</v>
      </c>
      <c r="Q709" s="259">
        <v>0</v>
      </c>
      <c r="R709" s="259">
        <v>0</v>
      </c>
      <c r="S709" s="259">
        <v>0</v>
      </c>
      <c r="T709" s="259">
        <v>0</v>
      </c>
      <c r="U709" s="259">
        <f t="shared" si="20"/>
        <v>1400</v>
      </c>
    </row>
    <row r="710" spans="1:21">
      <c r="A710" s="253">
        <v>708</v>
      </c>
      <c r="B710" s="254">
        <v>45811</v>
      </c>
      <c r="C710" s="255" t="s">
        <v>2726</v>
      </c>
      <c r="D710" s="256" t="s">
        <v>3330</v>
      </c>
      <c r="E710" s="257">
        <v>1422024</v>
      </c>
      <c r="F710" s="255" t="s">
        <v>301</v>
      </c>
      <c r="G710" s="258">
        <v>9552</v>
      </c>
      <c r="I710" s="259">
        <v>0</v>
      </c>
      <c r="J710" s="259">
        <v>0</v>
      </c>
      <c r="K710" s="259">
        <v>0</v>
      </c>
      <c r="L710" s="259">
        <v>0</v>
      </c>
      <c r="M710" s="259">
        <v>0</v>
      </c>
      <c r="N710" s="259">
        <v>0</v>
      </c>
      <c r="O710" s="259">
        <v>0</v>
      </c>
      <c r="P710" s="259">
        <v>0</v>
      </c>
      <c r="Q710" s="259">
        <v>0</v>
      </c>
      <c r="R710" s="259">
        <v>0</v>
      </c>
      <c r="S710" s="259">
        <v>0</v>
      </c>
      <c r="T710" s="259">
        <v>0</v>
      </c>
      <c r="U710" s="259">
        <f t="shared" si="20"/>
        <v>9552</v>
      </c>
    </row>
    <row r="711" spans="1:21">
      <c r="A711" s="253">
        <v>709</v>
      </c>
      <c r="B711" s="254">
        <v>45811</v>
      </c>
      <c r="C711" s="255" t="s">
        <v>2726</v>
      </c>
      <c r="D711" s="256" t="s">
        <v>3331</v>
      </c>
      <c r="E711" s="257">
        <v>1422024</v>
      </c>
      <c r="F711" s="255" t="s">
        <v>301</v>
      </c>
      <c r="G711" s="258">
        <v>1000</v>
      </c>
      <c r="I711" s="259">
        <v>0</v>
      </c>
      <c r="J711" s="259">
        <v>0</v>
      </c>
      <c r="K711" s="259">
        <v>0</v>
      </c>
      <c r="L711" s="259">
        <v>0</v>
      </c>
      <c r="M711" s="259">
        <v>0</v>
      </c>
      <c r="N711" s="259">
        <v>0</v>
      </c>
      <c r="O711" s="259">
        <v>0</v>
      </c>
      <c r="P711" s="259">
        <v>0</v>
      </c>
      <c r="Q711" s="259">
        <v>0</v>
      </c>
      <c r="R711" s="259">
        <v>0</v>
      </c>
      <c r="S711" s="259">
        <v>0</v>
      </c>
      <c r="T711" s="259">
        <v>0</v>
      </c>
      <c r="U711" s="259">
        <f t="shared" si="20"/>
        <v>1000</v>
      </c>
    </row>
    <row r="712" spans="1:21">
      <c r="A712" s="253">
        <v>710</v>
      </c>
      <c r="B712" s="254">
        <v>45811</v>
      </c>
      <c r="C712" s="255" t="s">
        <v>2726</v>
      </c>
      <c r="D712" s="256" t="s">
        <v>3332</v>
      </c>
      <c r="E712" s="257">
        <v>1422040</v>
      </c>
      <c r="F712" s="255" t="s">
        <v>317</v>
      </c>
      <c r="G712" s="258">
        <v>1000</v>
      </c>
      <c r="I712" s="259">
        <v>0</v>
      </c>
      <c r="J712" s="259">
        <v>0</v>
      </c>
      <c r="K712" s="259">
        <v>0</v>
      </c>
      <c r="L712" s="259">
        <v>0</v>
      </c>
      <c r="M712" s="259">
        <v>0</v>
      </c>
      <c r="N712" s="259">
        <v>0</v>
      </c>
      <c r="O712" s="259">
        <v>0</v>
      </c>
      <c r="P712" s="259">
        <v>0</v>
      </c>
      <c r="Q712" s="259">
        <v>0</v>
      </c>
      <c r="R712" s="259">
        <v>0</v>
      </c>
      <c r="S712" s="259">
        <v>0</v>
      </c>
      <c r="T712" s="259">
        <v>0</v>
      </c>
      <c r="U712" s="259">
        <f t="shared" si="20"/>
        <v>1000</v>
      </c>
    </row>
    <row r="713" spans="1:21">
      <c r="A713" s="253">
        <v>711</v>
      </c>
      <c r="B713" s="254">
        <v>45811</v>
      </c>
      <c r="C713" s="255" t="s">
        <v>2726</v>
      </c>
      <c r="D713" s="256" t="s">
        <v>3333</v>
      </c>
      <c r="E713" s="257">
        <v>1422044</v>
      </c>
      <c r="F713" s="255" t="s">
        <v>323</v>
      </c>
      <c r="G713" s="258">
        <v>5000</v>
      </c>
      <c r="I713" s="259">
        <v>0</v>
      </c>
      <c r="J713" s="259">
        <v>0</v>
      </c>
      <c r="K713" s="259">
        <v>0</v>
      </c>
      <c r="L713" s="259">
        <v>0</v>
      </c>
      <c r="M713" s="259">
        <v>0</v>
      </c>
      <c r="N713" s="259">
        <v>0</v>
      </c>
      <c r="O713" s="259">
        <v>0</v>
      </c>
      <c r="P713" s="259">
        <v>0</v>
      </c>
      <c r="Q713" s="259">
        <v>0</v>
      </c>
      <c r="R713" s="259">
        <v>0</v>
      </c>
      <c r="S713" s="259">
        <v>0</v>
      </c>
      <c r="T713" s="259">
        <v>0</v>
      </c>
      <c r="U713" s="259">
        <f t="shared" si="20"/>
        <v>5000</v>
      </c>
    </row>
    <row r="714" spans="1:21">
      <c r="A714" s="253">
        <v>712</v>
      </c>
      <c r="B714" s="254">
        <v>45811</v>
      </c>
      <c r="C714" s="255" t="s">
        <v>2726</v>
      </c>
      <c r="D714" s="256" t="s">
        <v>3334</v>
      </c>
      <c r="E714" s="257">
        <v>1412022</v>
      </c>
      <c r="F714" s="255" t="s">
        <v>259</v>
      </c>
      <c r="G714" s="258">
        <v>3165</v>
      </c>
      <c r="I714" s="259">
        <v>0</v>
      </c>
      <c r="J714" s="259">
        <v>0</v>
      </c>
      <c r="K714" s="259">
        <v>0</v>
      </c>
      <c r="L714" s="259">
        <v>0</v>
      </c>
      <c r="M714" s="259">
        <v>0</v>
      </c>
      <c r="N714" s="259">
        <v>0</v>
      </c>
      <c r="O714" s="259">
        <v>0</v>
      </c>
      <c r="P714" s="259">
        <v>0</v>
      </c>
      <c r="Q714" s="259">
        <v>0</v>
      </c>
      <c r="R714" s="259">
        <v>0</v>
      </c>
      <c r="S714" s="259">
        <v>0</v>
      </c>
      <c r="T714" s="259">
        <v>0</v>
      </c>
      <c r="U714" s="259">
        <f t="shared" si="20"/>
        <v>3165</v>
      </c>
    </row>
    <row r="715" spans="1:21">
      <c r="A715" s="253">
        <v>713</v>
      </c>
      <c r="B715" s="254">
        <v>45811</v>
      </c>
      <c r="C715" s="255" t="s">
        <v>2726</v>
      </c>
      <c r="D715" s="256" t="s">
        <v>3335</v>
      </c>
      <c r="E715" s="257">
        <v>1422044</v>
      </c>
      <c r="F715" s="255" t="s">
        <v>323</v>
      </c>
      <c r="G715" s="258">
        <v>1800</v>
      </c>
      <c r="I715" s="259">
        <v>0</v>
      </c>
      <c r="J715" s="259">
        <v>0</v>
      </c>
      <c r="K715" s="259">
        <v>0</v>
      </c>
      <c r="L715" s="259">
        <v>0</v>
      </c>
      <c r="M715" s="259">
        <v>0</v>
      </c>
      <c r="N715" s="259">
        <v>0</v>
      </c>
      <c r="O715" s="259">
        <v>0</v>
      </c>
      <c r="P715" s="259">
        <v>0</v>
      </c>
      <c r="Q715" s="259">
        <v>0</v>
      </c>
      <c r="R715" s="259">
        <v>0</v>
      </c>
      <c r="S715" s="259">
        <v>0</v>
      </c>
      <c r="T715" s="259">
        <v>0</v>
      </c>
      <c r="U715" s="259">
        <f t="shared" si="20"/>
        <v>1800</v>
      </c>
    </row>
    <row r="716" spans="1:21">
      <c r="A716" s="253">
        <v>714</v>
      </c>
      <c r="B716" s="254">
        <v>45811</v>
      </c>
      <c r="C716" s="255" t="s">
        <v>2726</v>
      </c>
      <c r="D716" s="256" t="s">
        <v>3336</v>
      </c>
      <c r="E716" s="257">
        <v>1422036</v>
      </c>
      <c r="F716" s="255" t="s">
        <v>313</v>
      </c>
      <c r="G716" s="258">
        <v>1900</v>
      </c>
      <c r="I716" s="259">
        <v>0</v>
      </c>
      <c r="J716" s="259">
        <v>0</v>
      </c>
      <c r="K716" s="259">
        <v>0</v>
      </c>
      <c r="L716" s="259">
        <v>0</v>
      </c>
      <c r="M716" s="259">
        <v>0</v>
      </c>
      <c r="N716" s="259">
        <v>0</v>
      </c>
      <c r="O716" s="259">
        <v>0</v>
      </c>
      <c r="P716" s="259">
        <v>0</v>
      </c>
      <c r="Q716" s="259">
        <v>0</v>
      </c>
      <c r="R716" s="259">
        <v>0</v>
      </c>
      <c r="S716" s="259">
        <v>0</v>
      </c>
      <c r="T716" s="259">
        <v>0</v>
      </c>
      <c r="U716" s="259">
        <f t="shared" si="20"/>
        <v>1900</v>
      </c>
    </row>
    <row r="717" spans="1:21">
      <c r="A717" s="253">
        <v>715</v>
      </c>
      <c r="B717" s="254">
        <v>45811</v>
      </c>
      <c r="C717" s="255" t="s">
        <v>2726</v>
      </c>
      <c r="D717" s="256" t="s">
        <v>3337</v>
      </c>
      <c r="E717" s="257">
        <v>1422036</v>
      </c>
      <c r="F717" s="255" t="s">
        <v>313</v>
      </c>
      <c r="G717" s="258">
        <v>2000</v>
      </c>
      <c r="I717" s="259">
        <v>0</v>
      </c>
      <c r="J717" s="259">
        <v>0</v>
      </c>
      <c r="K717" s="259">
        <v>0</v>
      </c>
      <c r="L717" s="259">
        <v>0</v>
      </c>
      <c r="M717" s="259">
        <v>0</v>
      </c>
      <c r="N717" s="259">
        <v>0</v>
      </c>
      <c r="O717" s="259">
        <v>0</v>
      </c>
      <c r="P717" s="259">
        <v>0</v>
      </c>
      <c r="Q717" s="259">
        <v>0</v>
      </c>
      <c r="R717" s="259">
        <v>0</v>
      </c>
      <c r="S717" s="259">
        <v>0</v>
      </c>
      <c r="T717" s="259">
        <v>0</v>
      </c>
      <c r="U717" s="259">
        <f t="shared" si="20"/>
        <v>2000</v>
      </c>
    </row>
    <row r="718" spans="1:21">
      <c r="A718" s="253">
        <v>716</v>
      </c>
      <c r="B718" s="254">
        <v>45811</v>
      </c>
      <c r="C718" s="255" t="s">
        <v>2726</v>
      </c>
      <c r="D718" s="256" t="s">
        <v>3338</v>
      </c>
      <c r="E718" s="257">
        <v>1422044</v>
      </c>
      <c r="F718" s="255" t="s">
        <v>323</v>
      </c>
      <c r="G718" s="258">
        <v>3600</v>
      </c>
      <c r="I718" s="259">
        <v>0</v>
      </c>
      <c r="J718" s="259">
        <v>0</v>
      </c>
      <c r="K718" s="259">
        <v>0</v>
      </c>
      <c r="L718" s="259">
        <v>0</v>
      </c>
      <c r="M718" s="259">
        <v>0</v>
      </c>
      <c r="N718" s="259">
        <v>0</v>
      </c>
      <c r="O718" s="259">
        <v>0</v>
      </c>
      <c r="P718" s="259">
        <v>0</v>
      </c>
      <c r="Q718" s="259">
        <v>0</v>
      </c>
      <c r="R718" s="259">
        <v>0</v>
      </c>
      <c r="S718" s="259">
        <v>0</v>
      </c>
      <c r="T718" s="259">
        <v>0</v>
      </c>
      <c r="U718" s="259">
        <f t="shared" si="20"/>
        <v>3600</v>
      </c>
    </row>
    <row r="719" spans="1:21">
      <c r="A719" s="253">
        <v>717</v>
      </c>
      <c r="B719" s="254">
        <v>45811</v>
      </c>
      <c r="C719" s="255" t="s">
        <v>2726</v>
      </c>
      <c r="D719" s="256" t="s">
        <v>3339</v>
      </c>
      <c r="E719" s="257">
        <v>1412022</v>
      </c>
      <c r="F719" s="255" t="s">
        <v>259</v>
      </c>
      <c r="G719" s="258">
        <v>3165</v>
      </c>
      <c r="I719" s="259">
        <v>0</v>
      </c>
      <c r="J719" s="259">
        <v>0</v>
      </c>
      <c r="K719" s="259">
        <v>0</v>
      </c>
      <c r="L719" s="259">
        <v>0</v>
      </c>
      <c r="M719" s="259">
        <v>0</v>
      </c>
      <c r="N719" s="259">
        <v>0</v>
      </c>
      <c r="O719" s="259">
        <v>0</v>
      </c>
      <c r="P719" s="259">
        <v>0</v>
      </c>
      <c r="Q719" s="259">
        <v>0</v>
      </c>
      <c r="R719" s="259">
        <v>0</v>
      </c>
      <c r="S719" s="259">
        <v>0</v>
      </c>
      <c r="T719" s="259">
        <v>0</v>
      </c>
      <c r="U719" s="259">
        <f t="shared" si="20"/>
        <v>3165</v>
      </c>
    </row>
    <row r="720" spans="1:21">
      <c r="A720" s="253">
        <v>718</v>
      </c>
      <c r="B720" s="254">
        <v>45811</v>
      </c>
      <c r="C720" s="255" t="s">
        <v>2726</v>
      </c>
      <c r="D720" s="256" t="s">
        <v>3340</v>
      </c>
      <c r="E720" s="257">
        <v>1412022</v>
      </c>
      <c r="F720" s="255" t="s">
        <v>259</v>
      </c>
      <c r="G720" s="258">
        <v>3300</v>
      </c>
      <c r="I720" s="259">
        <v>0</v>
      </c>
      <c r="J720" s="259">
        <v>0</v>
      </c>
      <c r="K720" s="259">
        <v>0</v>
      </c>
      <c r="L720" s="259">
        <v>0</v>
      </c>
      <c r="M720" s="259">
        <v>0</v>
      </c>
      <c r="N720" s="259">
        <v>0</v>
      </c>
      <c r="O720" s="259">
        <v>0</v>
      </c>
      <c r="P720" s="259">
        <v>0</v>
      </c>
      <c r="Q720" s="259">
        <v>0</v>
      </c>
      <c r="R720" s="259">
        <v>0</v>
      </c>
      <c r="S720" s="259">
        <v>0</v>
      </c>
      <c r="T720" s="259">
        <v>0</v>
      </c>
      <c r="U720" s="259">
        <f t="shared" si="20"/>
        <v>3300</v>
      </c>
    </row>
    <row r="721" spans="1:21">
      <c r="A721" s="253">
        <v>719</v>
      </c>
      <c r="B721" s="254">
        <v>45811</v>
      </c>
      <c r="C721" s="255" t="s">
        <v>2726</v>
      </c>
      <c r="D721" s="256" t="s">
        <v>3341</v>
      </c>
      <c r="E721" s="257">
        <v>1422036</v>
      </c>
      <c r="F721" s="255" t="s">
        <v>313</v>
      </c>
      <c r="G721" s="258">
        <v>2500</v>
      </c>
      <c r="I721" s="259">
        <v>0</v>
      </c>
      <c r="J721" s="259">
        <v>0</v>
      </c>
      <c r="K721" s="259">
        <v>0</v>
      </c>
      <c r="L721" s="259">
        <v>0</v>
      </c>
      <c r="M721" s="259">
        <v>0</v>
      </c>
      <c r="N721" s="259">
        <v>0</v>
      </c>
      <c r="O721" s="259">
        <v>0</v>
      </c>
      <c r="P721" s="259">
        <v>0</v>
      </c>
      <c r="Q721" s="259">
        <v>0</v>
      </c>
      <c r="R721" s="259">
        <v>0</v>
      </c>
      <c r="S721" s="259">
        <v>0</v>
      </c>
      <c r="T721" s="259">
        <v>0</v>
      </c>
      <c r="U721" s="259">
        <f t="shared" si="20"/>
        <v>2500</v>
      </c>
    </row>
    <row r="722" spans="1:21">
      <c r="A722" s="253">
        <v>720</v>
      </c>
      <c r="B722" s="254">
        <v>45811</v>
      </c>
      <c r="C722" s="255" t="s">
        <v>2726</v>
      </c>
      <c r="D722" s="256" t="s">
        <v>3342</v>
      </c>
      <c r="E722" s="257">
        <v>1412022</v>
      </c>
      <c r="F722" s="255" t="s">
        <v>259</v>
      </c>
      <c r="G722" s="258">
        <v>3000</v>
      </c>
      <c r="I722" s="259">
        <v>0</v>
      </c>
      <c r="J722" s="259">
        <v>0</v>
      </c>
      <c r="K722" s="259">
        <v>0</v>
      </c>
      <c r="L722" s="259">
        <v>0</v>
      </c>
      <c r="M722" s="259">
        <v>0</v>
      </c>
      <c r="N722" s="259">
        <v>0</v>
      </c>
      <c r="O722" s="259">
        <v>0</v>
      </c>
      <c r="P722" s="259">
        <v>0</v>
      </c>
      <c r="Q722" s="259">
        <v>0</v>
      </c>
      <c r="R722" s="259">
        <v>0</v>
      </c>
      <c r="S722" s="259">
        <v>0</v>
      </c>
      <c r="T722" s="259">
        <v>0</v>
      </c>
      <c r="U722" s="259">
        <f t="shared" si="20"/>
        <v>3000</v>
      </c>
    </row>
    <row r="723" spans="1:21">
      <c r="A723" s="253">
        <v>721</v>
      </c>
      <c r="B723" s="254">
        <v>45811</v>
      </c>
      <c r="C723" s="255" t="s">
        <v>2726</v>
      </c>
      <c r="D723" s="256" t="s">
        <v>3342</v>
      </c>
      <c r="E723" s="257">
        <v>1422033</v>
      </c>
      <c r="F723" s="255" t="s">
        <v>311</v>
      </c>
      <c r="G723" s="258">
        <v>2000</v>
      </c>
      <c r="I723" s="259">
        <v>0</v>
      </c>
      <c r="J723" s="259">
        <v>0</v>
      </c>
      <c r="K723" s="259">
        <v>0</v>
      </c>
      <c r="L723" s="259">
        <v>0</v>
      </c>
      <c r="M723" s="259">
        <v>0</v>
      </c>
      <c r="N723" s="259">
        <v>0</v>
      </c>
      <c r="O723" s="259">
        <v>0</v>
      </c>
      <c r="P723" s="259">
        <v>0</v>
      </c>
      <c r="Q723" s="259">
        <v>0</v>
      </c>
      <c r="R723" s="259">
        <v>0</v>
      </c>
      <c r="S723" s="259">
        <v>0</v>
      </c>
      <c r="T723" s="259">
        <v>0</v>
      </c>
      <c r="U723" s="259">
        <f t="shared" si="20"/>
        <v>2000</v>
      </c>
    </row>
    <row r="724" spans="1:21">
      <c r="A724" s="253">
        <v>722</v>
      </c>
      <c r="B724" s="254">
        <v>45811</v>
      </c>
      <c r="C724" s="255" t="s">
        <v>2726</v>
      </c>
      <c r="D724" s="256" t="s">
        <v>3343</v>
      </c>
      <c r="E724" s="257">
        <v>1412022</v>
      </c>
      <c r="F724" s="255" t="s">
        <v>259</v>
      </c>
      <c r="G724" s="258">
        <v>1592.1</v>
      </c>
      <c r="I724" s="259">
        <v>0</v>
      </c>
      <c r="J724" s="259">
        <v>0</v>
      </c>
      <c r="K724" s="259">
        <v>0</v>
      </c>
      <c r="L724" s="259">
        <v>0</v>
      </c>
      <c r="M724" s="259">
        <v>0</v>
      </c>
      <c r="N724" s="259">
        <v>0</v>
      </c>
      <c r="O724" s="259">
        <v>0</v>
      </c>
      <c r="P724" s="259">
        <v>0</v>
      </c>
      <c r="Q724" s="259">
        <v>0</v>
      </c>
      <c r="R724" s="259">
        <v>0</v>
      </c>
      <c r="S724" s="259">
        <v>0</v>
      </c>
      <c r="T724" s="259">
        <v>0</v>
      </c>
      <c r="U724" s="259">
        <f t="shared" si="20"/>
        <v>1592.1</v>
      </c>
    </row>
    <row r="725" spans="1:21">
      <c r="A725" s="253">
        <v>723</v>
      </c>
      <c r="B725" s="254">
        <v>45811</v>
      </c>
      <c r="C725" s="255" t="s">
        <v>2726</v>
      </c>
      <c r="D725" s="256" t="s">
        <v>3344</v>
      </c>
      <c r="E725" s="257">
        <v>1422036</v>
      </c>
      <c r="F725" s="255" t="s">
        <v>313</v>
      </c>
      <c r="G725" s="258">
        <v>3000</v>
      </c>
      <c r="I725" s="259">
        <v>0</v>
      </c>
      <c r="J725" s="259">
        <v>0</v>
      </c>
      <c r="K725" s="259">
        <v>0</v>
      </c>
      <c r="L725" s="259">
        <v>0</v>
      </c>
      <c r="M725" s="259">
        <v>0</v>
      </c>
      <c r="N725" s="259">
        <v>0</v>
      </c>
      <c r="O725" s="259">
        <v>0</v>
      </c>
      <c r="P725" s="259">
        <v>0</v>
      </c>
      <c r="Q725" s="259">
        <v>0</v>
      </c>
      <c r="R725" s="259">
        <v>0</v>
      </c>
      <c r="S725" s="259">
        <v>0</v>
      </c>
      <c r="T725" s="259">
        <v>0</v>
      </c>
      <c r="U725" s="259">
        <f t="shared" si="20"/>
        <v>3000</v>
      </c>
    </row>
    <row r="726" spans="1:21">
      <c r="A726" s="253">
        <v>724</v>
      </c>
      <c r="B726" s="254">
        <v>45811</v>
      </c>
      <c r="C726" s="255" t="s">
        <v>2726</v>
      </c>
      <c r="D726" s="256" t="s">
        <v>3345</v>
      </c>
      <c r="E726" s="257">
        <v>1422044</v>
      </c>
      <c r="F726" s="255" t="s">
        <v>323</v>
      </c>
      <c r="G726" s="258">
        <v>3500</v>
      </c>
      <c r="I726" s="259">
        <v>0</v>
      </c>
      <c r="J726" s="259">
        <v>0</v>
      </c>
      <c r="K726" s="259">
        <v>0</v>
      </c>
      <c r="L726" s="259">
        <v>0</v>
      </c>
      <c r="M726" s="259">
        <v>0</v>
      </c>
      <c r="N726" s="259">
        <v>0</v>
      </c>
      <c r="O726" s="259">
        <v>0</v>
      </c>
      <c r="P726" s="259">
        <v>0</v>
      </c>
      <c r="Q726" s="259">
        <v>0</v>
      </c>
      <c r="R726" s="259">
        <v>0</v>
      </c>
      <c r="S726" s="259">
        <v>0</v>
      </c>
      <c r="T726" s="259">
        <v>0</v>
      </c>
      <c r="U726" s="259">
        <f t="shared" si="20"/>
        <v>3500</v>
      </c>
    </row>
    <row r="727" spans="1:21">
      <c r="A727" s="253">
        <v>725</v>
      </c>
      <c r="B727" s="254">
        <v>45811</v>
      </c>
      <c r="C727" s="255" t="s">
        <v>2804</v>
      </c>
      <c r="D727" s="256" t="s">
        <v>3346</v>
      </c>
      <c r="E727" s="257">
        <v>1422011</v>
      </c>
      <c r="F727" s="255" t="s">
        <v>906</v>
      </c>
      <c r="G727" s="258">
        <v>4600</v>
      </c>
      <c r="I727" s="259">
        <v>0</v>
      </c>
      <c r="J727" s="259">
        <v>0</v>
      </c>
      <c r="K727" s="259">
        <v>0</v>
      </c>
      <c r="L727" s="259">
        <v>0</v>
      </c>
      <c r="M727" s="259">
        <v>0</v>
      </c>
      <c r="N727" s="259">
        <v>0</v>
      </c>
      <c r="O727" s="259">
        <v>0</v>
      </c>
      <c r="P727" s="259">
        <v>0</v>
      </c>
      <c r="Q727" s="259">
        <v>0</v>
      </c>
      <c r="R727" s="259">
        <v>0</v>
      </c>
      <c r="S727" s="259">
        <v>0</v>
      </c>
      <c r="T727" s="259">
        <v>0</v>
      </c>
      <c r="U727" s="259">
        <f t="shared" si="20"/>
        <v>4600</v>
      </c>
    </row>
    <row r="728" spans="1:21">
      <c r="A728" s="253">
        <v>726</v>
      </c>
      <c r="B728" s="254">
        <v>45811</v>
      </c>
      <c r="C728" s="255" t="s">
        <v>2644</v>
      </c>
      <c r="D728" s="256" t="s">
        <v>3347</v>
      </c>
      <c r="E728" s="257">
        <v>1422033</v>
      </c>
      <c r="F728" s="255" t="s">
        <v>311</v>
      </c>
      <c r="G728" s="258">
        <v>500</v>
      </c>
      <c r="I728" s="259">
        <v>0</v>
      </c>
      <c r="J728" s="259">
        <v>0</v>
      </c>
      <c r="K728" s="259">
        <v>0</v>
      </c>
      <c r="L728" s="259">
        <v>0</v>
      </c>
      <c r="M728" s="259">
        <v>0</v>
      </c>
      <c r="N728" s="259">
        <v>0</v>
      </c>
      <c r="O728" s="259">
        <v>0</v>
      </c>
      <c r="P728" s="259">
        <v>0</v>
      </c>
      <c r="Q728" s="259">
        <v>0</v>
      </c>
      <c r="R728" s="259">
        <v>0</v>
      </c>
      <c r="S728" s="259">
        <v>0</v>
      </c>
      <c r="T728" s="259">
        <v>0</v>
      </c>
      <c r="U728" s="259">
        <f t="shared" si="20"/>
        <v>500</v>
      </c>
    </row>
    <row r="729" spans="1:21">
      <c r="A729" s="253">
        <v>727</v>
      </c>
      <c r="B729" s="254">
        <v>45811</v>
      </c>
      <c r="C729" s="255" t="s">
        <v>2644</v>
      </c>
      <c r="D729" s="256" t="s">
        <v>3348</v>
      </c>
      <c r="E729" s="257">
        <v>1423078</v>
      </c>
      <c r="F729" s="255" t="s">
        <v>915</v>
      </c>
      <c r="G729" s="258">
        <v>1500</v>
      </c>
      <c r="I729" s="259">
        <v>0</v>
      </c>
      <c r="J729" s="259">
        <v>0</v>
      </c>
      <c r="K729" s="259">
        <v>0</v>
      </c>
      <c r="L729" s="259">
        <v>0</v>
      </c>
      <c r="M729" s="259">
        <v>0</v>
      </c>
      <c r="N729" s="259">
        <v>0</v>
      </c>
      <c r="O729" s="259">
        <v>0</v>
      </c>
      <c r="P729" s="259">
        <v>0</v>
      </c>
      <c r="Q729" s="259">
        <v>0</v>
      </c>
      <c r="R729" s="259">
        <v>0</v>
      </c>
      <c r="S729" s="259">
        <v>0</v>
      </c>
      <c r="T729" s="259">
        <v>0</v>
      </c>
      <c r="U729" s="259">
        <f t="shared" si="20"/>
        <v>1500</v>
      </c>
    </row>
    <row r="730" spans="1:21">
      <c r="A730" s="253">
        <v>728</v>
      </c>
      <c r="B730" s="254">
        <v>45811</v>
      </c>
      <c r="C730" s="255" t="s">
        <v>2646</v>
      </c>
      <c r="D730" s="256" t="s">
        <v>3349</v>
      </c>
      <c r="E730" s="257">
        <v>1422011</v>
      </c>
      <c r="F730" s="255" t="s">
        <v>906</v>
      </c>
      <c r="G730" s="258">
        <v>2000</v>
      </c>
      <c r="I730" s="259">
        <v>0</v>
      </c>
      <c r="J730" s="259">
        <v>0</v>
      </c>
      <c r="K730" s="259">
        <v>0</v>
      </c>
      <c r="L730" s="259">
        <v>0</v>
      </c>
      <c r="M730" s="259">
        <v>0</v>
      </c>
      <c r="N730" s="259">
        <v>0</v>
      </c>
      <c r="O730" s="259">
        <v>0</v>
      </c>
      <c r="P730" s="259">
        <v>0</v>
      </c>
      <c r="Q730" s="259">
        <v>0</v>
      </c>
      <c r="R730" s="259">
        <v>0</v>
      </c>
      <c r="S730" s="259">
        <v>0</v>
      </c>
      <c r="T730" s="259">
        <v>0</v>
      </c>
      <c r="U730" s="259">
        <f t="shared" si="20"/>
        <v>2000</v>
      </c>
    </row>
    <row r="731" spans="1:21">
      <c r="A731" s="253">
        <v>729</v>
      </c>
      <c r="B731" s="254">
        <v>45811</v>
      </c>
      <c r="C731" s="255" t="s">
        <v>2804</v>
      </c>
      <c r="D731" s="256" t="s">
        <v>3350</v>
      </c>
      <c r="E731" s="257">
        <v>1422011</v>
      </c>
      <c r="F731" s="255" t="s">
        <v>906</v>
      </c>
      <c r="G731" s="258">
        <v>1350</v>
      </c>
      <c r="I731" s="259">
        <v>0</v>
      </c>
      <c r="J731" s="259">
        <v>0</v>
      </c>
      <c r="K731" s="259">
        <v>0</v>
      </c>
      <c r="L731" s="259">
        <v>0</v>
      </c>
      <c r="M731" s="259">
        <v>0</v>
      </c>
      <c r="N731" s="259">
        <v>0</v>
      </c>
      <c r="O731" s="259">
        <v>0</v>
      </c>
      <c r="P731" s="259">
        <v>0</v>
      </c>
      <c r="Q731" s="259">
        <v>0</v>
      </c>
      <c r="R731" s="259">
        <v>0</v>
      </c>
      <c r="S731" s="259">
        <v>0</v>
      </c>
      <c r="T731" s="259">
        <v>0</v>
      </c>
      <c r="U731" s="259">
        <f t="shared" si="20"/>
        <v>1350</v>
      </c>
    </row>
    <row r="732" spans="1:21">
      <c r="A732" s="253">
        <v>730</v>
      </c>
      <c r="B732" s="254">
        <v>45811</v>
      </c>
      <c r="C732" s="255" t="s">
        <v>2802</v>
      </c>
      <c r="D732" s="256" t="s">
        <v>3351</v>
      </c>
      <c r="E732" s="257">
        <v>1422011</v>
      </c>
      <c r="F732" s="255" t="s">
        <v>906</v>
      </c>
      <c r="G732" s="258">
        <v>3000</v>
      </c>
      <c r="I732" s="259">
        <v>0</v>
      </c>
      <c r="J732" s="259">
        <v>0</v>
      </c>
      <c r="K732" s="259">
        <v>0</v>
      </c>
      <c r="L732" s="259">
        <v>0</v>
      </c>
      <c r="M732" s="259">
        <v>0</v>
      </c>
      <c r="N732" s="259">
        <v>0</v>
      </c>
      <c r="O732" s="259">
        <v>0</v>
      </c>
      <c r="P732" s="259">
        <v>0</v>
      </c>
      <c r="Q732" s="259">
        <v>0</v>
      </c>
      <c r="R732" s="259">
        <v>0</v>
      </c>
      <c r="S732" s="259">
        <v>0</v>
      </c>
      <c r="T732" s="259">
        <v>0</v>
      </c>
      <c r="U732" s="259">
        <f t="shared" si="20"/>
        <v>3000</v>
      </c>
    </row>
    <row r="733" spans="1:21">
      <c r="A733" s="253">
        <v>731</v>
      </c>
      <c r="B733" s="254">
        <v>45812</v>
      </c>
      <c r="C733" s="255" t="s">
        <v>2697</v>
      </c>
      <c r="D733" s="256" t="s">
        <v>3352</v>
      </c>
      <c r="E733" s="257">
        <v>1415052</v>
      </c>
      <c r="F733" s="255" t="s">
        <v>898</v>
      </c>
      <c r="G733" s="258">
        <v>50000</v>
      </c>
      <c r="I733" s="259">
        <v>0</v>
      </c>
      <c r="J733" s="259">
        <v>0</v>
      </c>
      <c r="K733" s="259">
        <v>0</v>
      </c>
      <c r="L733" s="259">
        <v>0</v>
      </c>
      <c r="M733" s="259">
        <v>0</v>
      </c>
      <c r="N733" s="259">
        <v>0</v>
      </c>
      <c r="O733" s="259">
        <v>0</v>
      </c>
      <c r="P733" s="259">
        <v>0</v>
      </c>
      <c r="Q733" s="259">
        <v>0</v>
      </c>
      <c r="R733" s="259">
        <v>0</v>
      </c>
      <c r="S733" s="259">
        <v>0</v>
      </c>
      <c r="T733" s="259">
        <v>0</v>
      </c>
      <c r="U733" s="259">
        <f t="shared" si="20"/>
        <v>50000</v>
      </c>
    </row>
    <row r="734" spans="1:21">
      <c r="A734" s="253">
        <v>732</v>
      </c>
      <c r="B734" s="254">
        <v>45817</v>
      </c>
      <c r="C734" s="255" t="s">
        <v>1068</v>
      </c>
      <c r="D734" s="256" t="s">
        <v>3353</v>
      </c>
      <c r="E734" s="257">
        <v>1430006</v>
      </c>
      <c r="F734" s="255" t="s">
        <v>922</v>
      </c>
      <c r="G734" s="258">
        <v>540</v>
      </c>
      <c r="I734" s="259">
        <v>0</v>
      </c>
      <c r="J734" s="259">
        <v>0</v>
      </c>
      <c r="K734" s="259">
        <v>0</v>
      </c>
      <c r="L734" s="259">
        <v>0</v>
      </c>
      <c r="M734" s="259">
        <v>0</v>
      </c>
      <c r="N734" s="259">
        <v>0</v>
      </c>
      <c r="O734" s="259">
        <v>0</v>
      </c>
      <c r="P734" s="259">
        <v>0</v>
      </c>
      <c r="Q734" s="259">
        <v>0</v>
      </c>
      <c r="R734" s="259">
        <v>0</v>
      </c>
      <c r="S734" s="259">
        <v>0</v>
      </c>
      <c r="T734" s="259">
        <v>0</v>
      </c>
      <c r="U734" s="259">
        <f t="shared" si="20"/>
        <v>540</v>
      </c>
    </row>
    <row r="735" spans="1:21">
      <c r="A735" s="253">
        <v>733</v>
      </c>
      <c r="B735" s="254">
        <v>45817</v>
      </c>
      <c r="C735" s="255" t="s">
        <v>1068</v>
      </c>
      <c r="D735" s="256" t="s">
        <v>3354</v>
      </c>
      <c r="E735" s="257">
        <v>1430006</v>
      </c>
      <c r="F735" s="255" t="s">
        <v>922</v>
      </c>
      <c r="G735" s="258">
        <v>465.44</v>
      </c>
      <c r="I735" s="259">
        <v>0</v>
      </c>
      <c r="J735" s="259">
        <v>0</v>
      </c>
      <c r="K735" s="259">
        <v>0</v>
      </c>
      <c r="L735" s="259">
        <v>0</v>
      </c>
      <c r="M735" s="259">
        <v>0</v>
      </c>
      <c r="N735" s="259">
        <v>0</v>
      </c>
      <c r="O735" s="259">
        <v>0</v>
      </c>
      <c r="P735" s="259">
        <v>0</v>
      </c>
      <c r="Q735" s="259">
        <v>0</v>
      </c>
      <c r="R735" s="259">
        <v>0</v>
      </c>
      <c r="S735" s="259">
        <v>0</v>
      </c>
      <c r="T735" s="259">
        <v>0</v>
      </c>
      <c r="U735" s="259">
        <f t="shared" si="20"/>
        <v>465.44</v>
      </c>
    </row>
    <row r="736" spans="1:21">
      <c r="A736" s="253">
        <v>734</v>
      </c>
      <c r="B736" s="254">
        <v>45817</v>
      </c>
      <c r="C736" s="255" t="s">
        <v>1068</v>
      </c>
      <c r="D736" s="256" t="s">
        <v>3355</v>
      </c>
      <c r="E736" s="257">
        <v>1430006</v>
      </c>
      <c r="F736" s="255" t="s">
        <v>922</v>
      </c>
      <c r="G736" s="258">
        <v>450</v>
      </c>
      <c r="I736" s="259">
        <v>0</v>
      </c>
      <c r="J736" s="259">
        <v>0</v>
      </c>
      <c r="K736" s="259">
        <v>0</v>
      </c>
      <c r="L736" s="259">
        <v>0</v>
      </c>
      <c r="M736" s="259">
        <v>0</v>
      </c>
      <c r="N736" s="259">
        <v>0</v>
      </c>
      <c r="O736" s="259">
        <v>0</v>
      </c>
      <c r="P736" s="259">
        <v>0</v>
      </c>
      <c r="Q736" s="259">
        <v>0</v>
      </c>
      <c r="R736" s="259">
        <v>0</v>
      </c>
      <c r="S736" s="259">
        <v>0</v>
      </c>
      <c r="T736" s="259">
        <v>0</v>
      </c>
      <c r="U736" s="259">
        <f t="shared" si="20"/>
        <v>450</v>
      </c>
    </row>
    <row r="737" spans="1:21">
      <c r="A737" s="253">
        <v>735</v>
      </c>
      <c r="B737" s="254">
        <v>45817</v>
      </c>
      <c r="C737" s="255" t="s">
        <v>1068</v>
      </c>
      <c r="D737" s="256" t="s">
        <v>3356</v>
      </c>
      <c r="E737" s="257">
        <v>1430006</v>
      </c>
      <c r="F737" s="255" t="s">
        <v>922</v>
      </c>
      <c r="G737" s="258">
        <v>807</v>
      </c>
      <c r="I737" s="259">
        <v>0</v>
      </c>
      <c r="J737" s="259">
        <v>0</v>
      </c>
      <c r="K737" s="259">
        <v>0</v>
      </c>
      <c r="L737" s="259">
        <v>0</v>
      </c>
      <c r="M737" s="259">
        <v>0</v>
      </c>
      <c r="N737" s="259">
        <v>0</v>
      </c>
      <c r="O737" s="259">
        <v>0</v>
      </c>
      <c r="P737" s="259">
        <v>0</v>
      </c>
      <c r="Q737" s="259">
        <v>0</v>
      </c>
      <c r="R737" s="259">
        <v>0</v>
      </c>
      <c r="S737" s="259">
        <v>0</v>
      </c>
      <c r="T737" s="259">
        <v>0</v>
      </c>
      <c r="U737" s="259">
        <f t="shared" si="20"/>
        <v>807</v>
      </c>
    </row>
    <row r="738" spans="1:21">
      <c r="A738" s="253">
        <v>736</v>
      </c>
      <c r="B738" s="254">
        <v>45817</v>
      </c>
      <c r="C738" s="255" t="s">
        <v>1068</v>
      </c>
      <c r="D738" s="256" t="s">
        <v>3357</v>
      </c>
      <c r="E738" s="257">
        <v>1430006</v>
      </c>
      <c r="F738" s="255" t="s">
        <v>922</v>
      </c>
      <c r="G738" s="258">
        <v>1131</v>
      </c>
      <c r="I738" s="259">
        <v>0</v>
      </c>
      <c r="J738" s="259">
        <v>0</v>
      </c>
      <c r="K738" s="259">
        <v>0</v>
      </c>
      <c r="L738" s="259">
        <v>0</v>
      </c>
      <c r="M738" s="259">
        <v>0</v>
      </c>
      <c r="N738" s="259">
        <v>0</v>
      </c>
      <c r="O738" s="259">
        <v>0</v>
      </c>
      <c r="P738" s="259">
        <v>0</v>
      </c>
      <c r="Q738" s="259">
        <v>0</v>
      </c>
      <c r="R738" s="259">
        <v>0</v>
      </c>
      <c r="S738" s="259">
        <v>0</v>
      </c>
      <c r="T738" s="259">
        <v>0</v>
      </c>
      <c r="U738" s="259">
        <f t="shared" si="20"/>
        <v>1131</v>
      </c>
    </row>
    <row r="739" spans="1:21">
      <c r="A739" s="253">
        <v>737</v>
      </c>
      <c r="B739" s="254">
        <v>45818</v>
      </c>
      <c r="C739" s="255" t="s">
        <v>3101</v>
      </c>
      <c r="D739" s="256" t="s">
        <v>3358</v>
      </c>
      <c r="E739" s="257">
        <v>1423001</v>
      </c>
      <c r="F739" s="255" t="s">
        <v>217</v>
      </c>
      <c r="G739" s="258">
        <v>15000</v>
      </c>
      <c r="I739" s="259">
        <v>0</v>
      </c>
      <c r="J739" s="259">
        <v>0</v>
      </c>
      <c r="K739" s="259">
        <v>0</v>
      </c>
      <c r="L739" s="259">
        <v>0</v>
      </c>
      <c r="M739" s="259">
        <v>0</v>
      </c>
      <c r="N739" s="259">
        <v>0</v>
      </c>
      <c r="O739" s="259">
        <v>0</v>
      </c>
      <c r="P739" s="259">
        <v>0</v>
      </c>
      <c r="Q739" s="259">
        <v>0</v>
      </c>
      <c r="R739" s="259">
        <v>0</v>
      </c>
      <c r="S739" s="259">
        <v>0</v>
      </c>
      <c r="T739" s="259">
        <v>0</v>
      </c>
      <c r="U739" s="259">
        <f t="shared" si="20"/>
        <v>15000</v>
      </c>
    </row>
    <row r="740" spans="1:23">
      <c r="A740" s="253">
        <v>738</v>
      </c>
      <c r="B740" s="254">
        <v>45818</v>
      </c>
      <c r="C740" s="255" t="s">
        <v>3101</v>
      </c>
      <c r="D740" s="256" t="s">
        <v>3358</v>
      </c>
      <c r="E740" s="257">
        <v>1430007</v>
      </c>
      <c r="F740" s="255" t="s">
        <v>924</v>
      </c>
      <c r="G740" s="258">
        <v>5000</v>
      </c>
      <c r="I740" s="259">
        <v>0</v>
      </c>
      <c r="J740" s="259">
        <v>0</v>
      </c>
      <c r="K740" s="259">
        <v>0</v>
      </c>
      <c r="L740" s="259">
        <v>0</v>
      </c>
      <c r="M740" s="259">
        <v>0</v>
      </c>
      <c r="N740" s="259">
        <v>0</v>
      </c>
      <c r="O740" s="259">
        <v>0</v>
      </c>
      <c r="P740" s="259">
        <v>0</v>
      </c>
      <c r="Q740" s="259">
        <v>0</v>
      </c>
      <c r="R740" s="259">
        <v>0</v>
      </c>
      <c r="S740" s="259">
        <v>0</v>
      </c>
      <c r="T740" s="259">
        <v>0</v>
      </c>
      <c r="U740" s="259">
        <f t="shared" si="20"/>
        <v>5000</v>
      </c>
      <c r="W740" s="275"/>
    </row>
    <row r="741" spans="1:23">
      <c r="A741" s="253">
        <v>739</v>
      </c>
      <c r="B741" s="254">
        <v>45658</v>
      </c>
      <c r="C741" s="255" t="s">
        <v>3359</v>
      </c>
      <c r="D741" s="256">
        <v>1796</v>
      </c>
      <c r="E741" s="257">
        <v>1331002</v>
      </c>
      <c r="F741" s="255" t="s">
        <v>882</v>
      </c>
      <c r="G741" s="258">
        <v>19000</v>
      </c>
      <c r="I741" s="259">
        <v>0</v>
      </c>
      <c r="J741" s="259">
        <v>0</v>
      </c>
      <c r="K741" s="259">
        <v>0</v>
      </c>
      <c r="L741" s="259">
        <v>0</v>
      </c>
      <c r="M741" s="259">
        <v>0</v>
      </c>
      <c r="N741" s="259">
        <v>0</v>
      </c>
      <c r="O741" s="259">
        <v>0</v>
      </c>
      <c r="P741" s="259">
        <f>G741</f>
        <v>19000</v>
      </c>
      <c r="Q741" s="259">
        <v>0</v>
      </c>
      <c r="R741" s="259">
        <v>0</v>
      </c>
      <c r="S741" s="259">
        <v>0</v>
      </c>
      <c r="T741" s="259">
        <v>0</v>
      </c>
      <c r="U741" s="259">
        <v>0</v>
      </c>
      <c r="W741" s="275"/>
    </row>
    <row r="742" spans="1:21">
      <c r="A742" s="253">
        <v>740</v>
      </c>
      <c r="B742" s="254">
        <v>45658</v>
      </c>
      <c r="C742" s="255" t="s">
        <v>3359</v>
      </c>
      <c r="D742" s="256">
        <v>1802</v>
      </c>
      <c r="E742" s="257">
        <v>1331002</v>
      </c>
      <c r="F742" s="255" t="s">
        <v>882</v>
      </c>
      <c r="G742" s="258">
        <v>1000</v>
      </c>
      <c r="I742" s="259">
        <v>0</v>
      </c>
      <c r="J742" s="259">
        <v>0</v>
      </c>
      <c r="K742" s="259">
        <v>0</v>
      </c>
      <c r="L742" s="259">
        <v>0</v>
      </c>
      <c r="M742" s="259">
        <v>0</v>
      </c>
      <c r="N742" s="259">
        <v>0</v>
      </c>
      <c r="O742" s="259">
        <v>0</v>
      </c>
      <c r="P742" s="259">
        <f t="shared" ref="P742:P744" si="21">G742</f>
        <v>1000</v>
      </c>
      <c r="Q742" s="259">
        <v>0</v>
      </c>
      <c r="R742" s="259">
        <v>0</v>
      </c>
      <c r="S742" s="259">
        <v>0</v>
      </c>
      <c r="T742" s="259">
        <v>0</v>
      </c>
      <c r="U742" s="259">
        <v>0</v>
      </c>
    </row>
    <row r="743" spans="1:21">
      <c r="A743" s="253">
        <v>741</v>
      </c>
      <c r="B743" s="254" t="s">
        <v>1126</v>
      </c>
      <c r="C743" s="255" t="s">
        <v>3360</v>
      </c>
      <c r="E743" s="257">
        <v>1331002</v>
      </c>
      <c r="F743" s="255" t="s">
        <v>882</v>
      </c>
      <c r="G743" s="258">
        <v>14256</v>
      </c>
      <c r="I743" s="259">
        <v>0</v>
      </c>
      <c r="J743" s="259">
        <v>0</v>
      </c>
      <c r="K743" s="259">
        <v>0</v>
      </c>
      <c r="L743" s="259">
        <v>0</v>
      </c>
      <c r="M743" s="259">
        <v>0</v>
      </c>
      <c r="N743" s="259">
        <v>0</v>
      </c>
      <c r="O743" s="259">
        <v>0</v>
      </c>
      <c r="P743" s="259">
        <f t="shared" si="21"/>
        <v>14256</v>
      </c>
      <c r="Q743" s="259">
        <v>0</v>
      </c>
      <c r="R743" s="259">
        <v>0</v>
      </c>
      <c r="S743" s="259">
        <v>0</v>
      </c>
      <c r="T743" s="259">
        <v>0</v>
      </c>
      <c r="U743" s="259">
        <v>0</v>
      </c>
    </row>
    <row r="744" spans="1:21">
      <c r="A744" s="253">
        <v>742</v>
      </c>
      <c r="B744" s="254">
        <v>45750</v>
      </c>
      <c r="C744" s="255" t="s">
        <v>3361</v>
      </c>
      <c r="E744" s="257">
        <v>1331002</v>
      </c>
      <c r="F744" s="255" t="s">
        <v>882</v>
      </c>
      <c r="G744" s="258">
        <v>46000</v>
      </c>
      <c r="I744" s="259">
        <v>0</v>
      </c>
      <c r="J744" s="259">
        <v>0</v>
      </c>
      <c r="K744" s="259">
        <v>0</v>
      </c>
      <c r="L744" s="259">
        <v>0</v>
      </c>
      <c r="M744" s="259">
        <v>0</v>
      </c>
      <c r="N744" s="259">
        <v>0</v>
      </c>
      <c r="O744" s="259">
        <v>0</v>
      </c>
      <c r="P744" s="259">
        <f t="shared" si="21"/>
        <v>46000</v>
      </c>
      <c r="Q744" s="259">
        <v>0</v>
      </c>
      <c r="R744" s="259">
        <v>0</v>
      </c>
      <c r="S744" s="259">
        <v>0</v>
      </c>
      <c r="T744" s="259">
        <v>0</v>
      </c>
      <c r="U744" s="259">
        <v>0</v>
      </c>
    </row>
    <row r="745" spans="1:21">
      <c r="A745" s="253">
        <v>744</v>
      </c>
      <c r="B745" s="254">
        <v>45870</v>
      </c>
      <c r="C745" s="255" t="s">
        <v>3362</v>
      </c>
      <c r="E745" s="257">
        <v>1331003</v>
      </c>
      <c r="F745" s="255" t="s">
        <v>886</v>
      </c>
      <c r="G745" s="258">
        <v>150000</v>
      </c>
      <c r="I745" s="259">
        <v>0</v>
      </c>
      <c r="J745" s="259">
        <v>0</v>
      </c>
      <c r="K745" s="259">
        <v>0</v>
      </c>
      <c r="L745" s="259">
        <v>0</v>
      </c>
      <c r="M745" s="259">
        <v>0</v>
      </c>
      <c r="N745" s="259">
        <v>0</v>
      </c>
      <c r="O745" s="259">
        <v>0</v>
      </c>
      <c r="P745" s="259">
        <v>0</v>
      </c>
      <c r="Q745" s="259">
        <f>G745</f>
        <v>150000</v>
      </c>
      <c r="R745" s="259">
        <v>0</v>
      </c>
      <c r="S745" s="259">
        <v>0</v>
      </c>
      <c r="T745" s="259">
        <v>0</v>
      </c>
      <c r="U745" s="259">
        <v>0</v>
      </c>
    </row>
    <row r="746" spans="1:21">
      <c r="A746" s="253">
        <v>745</v>
      </c>
      <c r="B746" s="254">
        <v>45870</v>
      </c>
      <c r="C746" s="255" t="s">
        <v>3363</v>
      </c>
      <c r="E746" s="257">
        <v>1331003</v>
      </c>
      <c r="F746" s="255" t="s">
        <v>886</v>
      </c>
      <c r="G746" s="258">
        <v>150000</v>
      </c>
      <c r="I746" s="259">
        <v>0</v>
      </c>
      <c r="J746" s="259">
        <v>0</v>
      </c>
      <c r="K746" s="259">
        <v>0</v>
      </c>
      <c r="L746" s="259">
        <v>0</v>
      </c>
      <c r="M746" s="259">
        <v>0</v>
      </c>
      <c r="N746" s="259">
        <v>0</v>
      </c>
      <c r="O746" s="259">
        <v>0</v>
      </c>
      <c r="P746" s="259">
        <v>0</v>
      </c>
      <c r="Q746" s="259">
        <f t="shared" ref="Q746:Q747" si="22">G746</f>
        <v>150000</v>
      </c>
      <c r="R746" s="259">
        <v>0</v>
      </c>
      <c r="S746" s="259">
        <v>0</v>
      </c>
      <c r="T746" s="259">
        <v>0</v>
      </c>
      <c r="U746" s="259">
        <v>0</v>
      </c>
    </row>
    <row r="747" spans="1:21">
      <c r="A747" s="253">
        <v>746</v>
      </c>
      <c r="B747" s="254">
        <v>45719</v>
      </c>
      <c r="C747" s="255" t="s">
        <v>3364</v>
      </c>
      <c r="D747" s="256">
        <v>443</v>
      </c>
      <c r="E747" s="257">
        <v>1331003</v>
      </c>
      <c r="F747" s="255" t="s">
        <v>886</v>
      </c>
      <c r="G747" s="258">
        <v>8888.24</v>
      </c>
      <c r="I747" s="259">
        <v>0</v>
      </c>
      <c r="J747" s="259">
        <v>0</v>
      </c>
      <c r="K747" s="259">
        <v>0</v>
      </c>
      <c r="L747" s="259">
        <v>0</v>
      </c>
      <c r="M747" s="259">
        <v>0</v>
      </c>
      <c r="N747" s="259">
        <v>0</v>
      </c>
      <c r="O747" s="259">
        <v>0</v>
      </c>
      <c r="P747" s="259">
        <v>0</v>
      </c>
      <c r="Q747" s="259">
        <v>0</v>
      </c>
      <c r="R747" s="259">
        <v>0</v>
      </c>
      <c r="S747" s="259">
        <v>0</v>
      </c>
      <c r="T747" s="259">
        <v>0</v>
      </c>
      <c r="U747" s="259">
        <v>0</v>
      </c>
    </row>
    <row r="748" spans="1:21">
      <c r="A748" s="253">
        <v>747</v>
      </c>
      <c r="B748" s="254" t="s">
        <v>1372</v>
      </c>
      <c r="C748" s="255" t="s">
        <v>1373</v>
      </c>
      <c r="E748" s="257">
        <v>1311001</v>
      </c>
      <c r="F748" s="255" t="s">
        <v>881</v>
      </c>
      <c r="G748" s="258">
        <v>647405.31</v>
      </c>
      <c r="I748" s="259">
        <f>G748</f>
        <v>647405.31</v>
      </c>
      <c r="J748" s="259">
        <v>0</v>
      </c>
      <c r="K748" s="259">
        <v>0</v>
      </c>
      <c r="L748" s="259">
        <v>0</v>
      </c>
      <c r="M748" s="259">
        <v>0</v>
      </c>
      <c r="N748" s="259">
        <v>0</v>
      </c>
      <c r="O748" s="259">
        <v>0</v>
      </c>
      <c r="P748" s="259">
        <v>0</v>
      </c>
      <c r="Q748" s="259">
        <v>0</v>
      </c>
      <c r="R748" s="259">
        <v>0</v>
      </c>
      <c r="S748" s="259">
        <v>0</v>
      </c>
      <c r="T748" s="259">
        <v>0</v>
      </c>
      <c r="U748" s="259">
        <v>0</v>
      </c>
    </row>
    <row r="749" spans="1:21">
      <c r="A749" s="253">
        <v>748</v>
      </c>
      <c r="B749" s="254" t="s">
        <v>1372</v>
      </c>
      <c r="C749" s="255" t="s">
        <v>1374</v>
      </c>
      <c r="E749" s="257">
        <v>1311001</v>
      </c>
      <c r="F749" s="255" t="s">
        <v>881</v>
      </c>
      <c r="G749" s="258">
        <v>130997.97</v>
      </c>
      <c r="I749" s="259">
        <f t="shared" ref="I749:I776" si="23">G749</f>
        <v>130997.97</v>
      </c>
      <c r="J749" s="259">
        <v>0</v>
      </c>
      <c r="K749" s="259">
        <v>0</v>
      </c>
      <c r="L749" s="259">
        <v>0</v>
      </c>
      <c r="M749" s="259">
        <v>0</v>
      </c>
      <c r="N749" s="259">
        <v>0</v>
      </c>
      <c r="O749" s="259">
        <v>0</v>
      </c>
      <c r="P749" s="259">
        <v>0</v>
      </c>
      <c r="Q749" s="259">
        <v>0</v>
      </c>
      <c r="R749" s="259">
        <v>0</v>
      </c>
      <c r="S749" s="259">
        <v>0</v>
      </c>
      <c r="T749" s="259">
        <v>0</v>
      </c>
      <c r="U749" s="259">
        <v>0</v>
      </c>
    </row>
    <row r="750" spans="1:21">
      <c r="A750" s="253">
        <v>749</v>
      </c>
      <c r="B750" s="254" t="s">
        <v>1372</v>
      </c>
      <c r="C750" s="255" t="s">
        <v>1375</v>
      </c>
      <c r="E750" s="257">
        <v>1311001</v>
      </c>
      <c r="F750" s="255" t="s">
        <v>881</v>
      </c>
      <c r="G750" s="258">
        <v>39476.04</v>
      </c>
      <c r="I750" s="259">
        <f t="shared" si="23"/>
        <v>39476.04</v>
      </c>
      <c r="J750" s="259">
        <v>0</v>
      </c>
      <c r="K750" s="259">
        <v>0</v>
      </c>
      <c r="L750" s="259">
        <v>0</v>
      </c>
      <c r="M750" s="259">
        <v>0</v>
      </c>
      <c r="N750" s="259">
        <v>0</v>
      </c>
      <c r="O750" s="259">
        <v>0</v>
      </c>
      <c r="P750" s="259">
        <v>0</v>
      </c>
      <c r="Q750" s="259">
        <v>0</v>
      </c>
      <c r="R750" s="259">
        <v>0</v>
      </c>
      <c r="S750" s="259">
        <v>0</v>
      </c>
      <c r="T750" s="259">
        <v>0</v>
      </c>
      <c r="U750" s="259">
        <v>0</v>
      </c>
    </row>
    <row r="751" spans="1:21">
      <c r="A751" s="253">
        <v>750</v>
      </c>
      <c r="B751" s="254" t="s">
        <v>1372</v>
      </c>
      <c r="C751" s="255" t="s">
        <v>1376</v>
      </c>
      <c r="E751" s="257">
        <v>1311001</v>
      </c>
      <c r="F751" s="255" t="s">
        <v>881</v>
      </c>
      <c r="G751" s="258">
        <v>80430.45</v>
      </c>
      <c r="I751" s="259">
        <f t="shared" si="23"/>
        <v>80430.45</v>
      </c>
      <c r="J751" s="259">
        <v>0</v>
      </c>
      <c r="K751" s="259">
        <v>0</v>
      </c>
      <c r="L751" s="259">
        <v>0</v>
      </c>
      <c r="M751" s="259">
        <v>0</v>
      </c>
      <c r="N751" s="259">
        <v>0</v>
      </c>
      <c r="O751" s="259">
        <v>0</v>
      </c>
      <c r="P751" s="259">
        <v>0</v>
      </c>
      <c r="Q751" s="259">
        <v>0</v>
      </c>
      <c r="R751" s="259">
        <v>0</v>
      </c>
      <c r="S751" s="259">
        <v>0</v>
      </c>
      <c r="T751" s="259">
        <v>0</v>
      </c>
      <c r="U751" s="259">
        <v>0</v>
      </c>
    </row>
    <row r="752" spans="1:21">
      <c r="A752" s="253">
        <v>751</v>
      </c>
      <c r="B752" s="254" t="s">
        <v>1372</v>
      </c>
      <c r="C752" s="255" t="s">
        <v>1377</v>
      </c>
      <c r="E752" s="257">
        <v>1311001</v>
      </c>
      <c r="F752" s="255" t="s">
        <v>881</v>
      </c>
      <c r="G752" s="258">
        <v>91257.67</v>
      </c>
      <c r="I752" s="259">
        <f t="shared" si="23"/>
        <v>91257.67</v>
      </c>
      <c r="J752" s="259">
        <v>0</v>
      </c>
      <c r="K752" s="259">
        <v>0</v>
      </c>
      <c r="L752" s="259">
        <v>0</v>
      </c>
      <c r="M752" s="259">
        <v>0</v>
      </c>
      <c r="N752" s="259">
        <v>0</v>
      </c>
      <c r="O752" s="259">
        <v>0</v>
      </c>
      <c r="P752" s="259">
        <v>0</v>
      </c>
      <c r="Q752" s="259">
        <v>0</v>
      </c>
      <c r="R752" s="259">
        <v>0</v>
      </c>
      <c r="S752" s="259">
        <v>0</v>
      </c>
      <c r="T752" s="259">
        <v>0</v>
      </c>
      <c r="U752" s="259">
        <v>0</v>
      </c>
    </row>
    <row r="753" spans="1:21">
      <c r="A753" s="253">
        <v>752</v>
      </c>
      <c r="B753" s="254" t="s">
        <v>1372</v>
      </c>
      <c r="C753" s="255" t="s">
        <v>1378</v>
      </c>
      <c r="E753" s="257">
        <v>1311001</v>
      </c>
      <c r="F753" s="255" t="s">
        <v>881</v>
      </c>
      <c r="G753" s="258">
        <v>107533.78</v>
      </c>
      <c r="I753" s="259">
        <f t="shared" si="23"/>
        <v>107533.78</v>
      </c>
      <c r="J753" s="259">
        <v>0</v>
      </c>
      <c r="K753" s="259">
        <v>0</v>
      </c>
      <c r="L753" s="259">
        <v>0</v>
      </c>
      <c r="M753" s="259">
        <v>0</v>
      </c>
      <c r="N753" s="259">
        <v>0</v>
      </c>
      <c r="O753" s="259">
        <v>0</v>
      </c>
      <c r="P753" s="259">
        <v>0</v>
      </c>
      <c r="Q753" s="259">
        <v>0</v>
      </c>
      <c r="R753" s="259">
        <v>0</v>
      </c>
      <c r="S753" s="259">
        <v>0</v>
      </c>
      <c r="T753" s="259">
        <v>0</v>
      </c>
      <c r="U753" s="259">
        <v>0</v>
      </c>
    </row>
    <row r="754" spans="1:21">
      <c r="A754" s="253">
        <v>753</v>
      </c>
      <c r="B754" s="254" t="s">
        <v>1145</v>
      </c>
      <c r="C754" s="255" t="s">
        <v>1373</v>
      </c>
      <c r="E754" s="257">
        <v>1311001</v>
      </c>
      <c r="F754" s="255" t="s">
        <v>881</v>
      </c>
      <c r="G754" s="258">
        <v>726810.26</v>
      </c>
      <c r="I754" s="259">
        <f t="shared" si="23"/>
        <v>726810.26</v>
      </c>
      <c r="J754" s="259">
        <v>0</v>
      </c>
      <c r="K754" s="259">
        <v>0</v>
      </c>
      <c r="L754" s="259">
        <v>0</v>
      </c>
      <c r="M754" s="259">
        <v>0</v>
      </c>
      <c r="N754" s="259">
        <v>0</v>
      </c>
      <c r="O754" s="259">
        <v>0</v>
      </c>
      <c r="P754" s="259">
        <v>0</v>
      </c>
      <c r="Q754" s="259">
        <v>0</v>
      </c>
      <c r="R754" s="259">
        <v>0</v>
      </c>
      <c r="S754" s="259">
        <v>0</v>
      </c>
      <c r="T754" s="259">
        <v>0</v>
      </c>
      <c r="U754" s="259">
        <v>0</v>
      </c>
    </row>
    <row r="755" spans="1:21">
      <c r="A755" s="253">
        <v>754</v>
      </c>
      <c r="B755" s="254" t="s">
        <v>1145</v>
      </c>
      <c r="C755" s="255" t="s">
        <v>1374</v>
      </c>
      <c r="E755" s="257">
        <v>1311001</v>
      </c>
      <c r="F755" s="255" t="s">
        <v>881</v>
      </c>
      <c r="G755" s="258">
        <v>130993.97</v>
      </c>
      <c r="I755" s="259">
        <f t="shared" si="23"/>
        <v>130993.97</v>
      </c>
      <c r="J755" s="259">
        <v>0</v>
      </c>
      <c r="K755" s="259">
        <v>0</v>
      </c>
      <c r="L755" s="259">
        <v>0</v>
      </c>
      <c r="M755" s="259">
        <v>0</v>
      </c>
      <c r="N755" s="259">
        <v>0</v>
      </c>
      <c r="O755" s="259">
        <v>0</v>
      </c>
      <c r="P755" s="259">
        <v>0</v>
      </c>
      <c r="Q755" s="259">
        <v>0</v>
      </c>
      <c r="R755" s="259">
        <v>0</v>
      </c>
      <c r="S755" s="259">
        <v>0</v>
      </c>
      <c r="T755" s="259">
        <v>0</v>
      </c>
      <c r="U755" s="259">
        <v>0</v>
      </c>
    </row>
    <row r="756" spans="1:21">
      <c r="A756" s="253">
        <v>755</v>
      </c>
      <c r="B756" s="254" t="s">
        <v>1145</v>
      </c>
      <c r="C756" s="255" t="s">
        <v>1375</v>
      </c>
      <c r="E756" s="257">
        <v>1311001</v>
      </c>
      <c r="F756" s="255" t="s">
        <v>881</v>
      </c>
      <c r="G756" s="258">
        <v>40031.94</v>
      </c>
      <c r="I756" s="259">
        <f t="shared" si="23"/>
        <v>40031.94</v>
      </c>
      <c r="J756" s="259">
        <v>0</v>
      </c>
      <c r="K756" s="259">
        <v>0</v>
      </c>
      <c r="L756" s="259">
        <v>0</v>
      </c>
      <c r="M756" s="259">
        <v>0</v>
      </c>
      <c r="N756" s="259">
        <v>0</v>
      </c>
      <c r="O756" s="259">
        <v>0</v>
      </c>
      <c r="P756" s="259">
        <v>0</v>
      </c>
      <c r="Q756" s="259">
        <v>0</v>
      </c>
      <c r="R756" s="259">
        <v>0</v>
      </c>
      <c r="S756" s="259">
        <v>0</v>
      </c>
      <c r="T756" s="259">
        <v>0</v>
      </c>
      <c r="U756" s="259">
        <v>0</v>
      </c>
    </row>
    <row r="757" spans="1:21">
      <c r="A757" s="253">
        <v>756</v>
      </c>
      <c r="B757" s="254" t="s">
        <v>1145</v>
      </c>
      <c r="C757" s="255" t="s">
        <v>1376</v>
      </c>
      <c r="E757" s="257">
        <v>1311001</v>
      </c>
      <c r="F757" s="255" t="s">
        <v>881</v>
      </c>
      <c r="G757" s="258">
        <v>90132.78</v>
      </c>
      <c r="I757" s="259">
        <f t="shared" si="23"/>
        <v>90132.78</v>
      </c>
      <c r="J757" s="259">
        <v>0</v>
      </c>
      <c r="K757" s="259">
        <v>0</v>
      </c>
      <c r="L757" s="259">
        <v>0</v>
      </c>
      <c r="M757" s="259">
        <v>0</v>
      </c>
      <c r="N757" s="259">
        <v>0</v>
      </c>
      <c r="O757" s="259">
        <v>0</v>
      </c>
      <c r="P757" s="259">
        <v>0</v>
      </c>
      <c r="Q757" s="259">
        <v>0</v>
      </c>
      <c r="R757" s="259">
        <v>0</v>
      </c>
      <c r="S757" s="259">
        <v>0</v>
      </c>
      <c r="T757" s="259">
        <v>0</v>
      </c>
      <c r="U757" s="259">
        <v>0</v>
      </c>
    </row>
    <row r="758" spans="1:21">
      <c r="A758" s="253">
        <v>757</v>
      </c>
      <c r="B758" s="254" t="s">
        <v>1145</v>
      </c>
      <c r="C758" s="255" t="s">
        <v>1377</v>
      </c>
      <c r="E758" s="257">
        <v>1311001</v>
      </c>
      <c r="F758" s="255" t="s">
        <v>881</v>
      </c>
      <c r="G758" s="258">
        <v>79674.06</v>
      </c>
      <c r="I758" s="259">
        <f t="shared" si="23"/>
        <v>79674.06</v>
      </c>
      <c r="J758" s="259">
        <v>0</v>
      </c>
      <c r="K758" s="259">
        <v>0</v>
      </c>
      <c r="L758" s="259">
        <v>0</v>
      </c>
      <c r="M758" s="259">
        <v>0</v>
      </c>
      <c r="N758" s="259">
        <v>0</v>
      </c>
      <c r="O758" s="259">
        <v>0</v>
      </c>
      <c r="P758" s="259">
        <v>0</v>
      </c>
      <c r="Q758" s="259">
        <v>0</v>
      </c>
      <c r="R758" s="259">
        <v>0</v>
      </c>
      <c r="S758" s="259">
        <v>0</v>
      </c>
      <c r="T758" s="259">
        <v>0</v>
      </c>
      <c r="U758" s="259">
        <v>0</v>
      </c>
    </row>
    <row r="759" spans="1:21">
      <c r="A759" s="253">
        <v>758</v>
      </c>
      <c r="B759" s="254" t="s">
        <v>1145</v>
      </c>
      <c r="C759" s="255" t="s">
        <v>1378</v>
      </c>
      <c r="E759" s="257">
        <v>1311001</v>
      </c>
      <c r="F759" s="255" t="s">
        <v>881</v>
      </c>
      <c r="G759" s="258">
        <v>101379.72</v>
      </c>
      <c r="I759" s="259">
        <f t="shared" si="23"/>
        <v>101379.72</v>
      </c>
      <c r="J759" s="259">
        <v>0</v>
      </c>
      <c r="K759" s="259">
        <v>0</v>
      </c>
      <c r="L759" s="259">
        <v>0</v>
      </c>
      <c r="M759" s="259">
        <v>0</v>
      </c>
      <c r="N759" s="259">
        <v>0</v>
      </c>
      <c r="O759" s="259">
        <v>0</v>
      </c>
      <c r="P759" s="259">
        <v>0</v>
      </c>
      <c r="Q759" s="259">
        <v>0</v>
      </c>
      <c r="R759" s="259">
        <v>0</v>
      </c>
      <c r="S759" s="259">
        <v>0</v>
      </c>
      <c r="T759" s="259">
        <v>0</v>
      </c>
      <c r="U759" s="259">
        <v>0</v>
      </c>
    </row>
    <row r="760" spans="1:21">
      <c r="A760" s="253">
        <v>759</v>
      </c>
      <c r="B760" s="254" t="s">
        <v>1379</v>
      </c>
      <c r="C760" s="255" t="s">
        <v>1373</v>
      </c>
      <c r="E760" s="257">
        <v>1311001</v>
      </c>
      <c r="F760" s="255" t="s">
        <v>881</v>
      </c>
      <c r="G760" s="258">
        <v>671696.92</v>
      </c>
      <c r="I760" s="259">
        <f t="shared" si="23"/>
        <v>671696.92</v>
      </c>
      <c r="J760" s="259">
        <v>0</v>
      </c>
      <c r="K760" s="259">
        <v>0</v>
      </c>
      <c r="L760" s="259">
        <v>0</v>
      </c>
      <c r="M760" s="259">
        <v>0</v>
      </c>
      <c r="N760" s="259">
        <v>0</v>
      </c>
      <c r="O760" s="259">
        <v>0</v>
      </c>
      <c r="P760" s="259">
        <v>0</v>
      </c>
      <c r="Q760" s="259">
        <v>0</v>
      </c>
      <c r="R760" s="259">
        <v>0</v>
      </c>
      <c r="S760" s="259">
        <v>0</v>
      </c>
      <c r="T760" s="259">
        <v>0</v>
      </c>
      <c r="U760" s="259">
        <v>0</v>
      </c>
    </row>
    <row r="761" spans="1:21">
      <c r="A761" s="253">
        <v>760</v>
      </c>
      <c r="B761" s="254" t="s">
        <v>1379</v>
      </c>
      <c r="C761" s="255" t="s">
        <v>1374</v>
      </c>
      <c r="E761" s="257">
        <v>1311001</v>
      </c>
      <c r="F761" s="255" t="s">
        <v>881</v>
      </c>
      <c r="G761" s="258">
        <v>130993.97</v>
      </c>
      <c r="I761" s="259">
        <f t="shared" si="23"/>
        <v>130993.97</v>
      </c>
      <c r="J761" s="259">
        <v>0</v>
      </c>
      <c r="K761" s="259">
        <v>0</v>
      </c>
      <c r="L761" s="259">
        <v>0</v>
      </c>
      <c r="M761" s="259">
        <v>0</v>
      </c>
      <c r="N761" s="259">
        <v>0</v>
      </c>
      <c r="O761" s="259">
        <v>0</v>
      </c>
      <c r="P761" s="259">
        <v>0</v>
      </c>
      <c r="Q761" s="259">
        <v>0</v>
      </c>
      <c r="R761" s="259">
        <v>0</v>
      </c>
      <c r="S761" s="259">
        <v>0</v>
      </c>
      <c r="T761" s="259">
        <v>0</v>
      </c>
      <c r="U761" s="259">
        <v>0</v>
      </c>
    </row>
    <row r="762" spans="1:21">
      <c r="A762" s="253">
        <v>761</v>
      </c>
      <c r="B762" s="254" t="s">
        <v>1379</v>
      </c>
      <c r="C762" s="255" t="s">
        <v>1375</v>
      </c>
      <c r="E762" s="257">
        <v>1311001</v>
      </c>
      <c r="F762" s="255" t="s">
        <v>881</v>
      </c>
      <c r="G762" s="258">
        <v>39753.9</v>
      </c>
      <c r="I762" s="259">
        <f t="shared" si="23"/>
        <v>39753.9</v>
      </c>
      <c r="J762" s="259">
        <v>0</v>
      </c>
      <c r="K762" s="259">
        <v>0</v>
      </c>
      <c r="L762" s="259">
        <v>0</v>
      </c>
      <c r="M762" s="259">
        <v>0</v>
      </c>
      <c r="N762" s="259">
        <v>0</v>
      </c>
      <c r="O762" s="259">
        <v>0</v>
      </c>
      <c r="P762" s="259">
        <v>0</v>
      </c>
      <c r="Q762" s="259">
        <v>0</v>
      </c>
      <c r="R762" s="259">
        <v>0</v>
      </c>
      <c r="S762" s="259">
        <v>0</v>
      </c>
      <c r="T762" s="259">
        <v>0</v>
      </c>
      <c r="U762" s="259">
        <v>0</v>
      </c>
    </row>
    <row r="763" spans="1:21">
      <c r="A763" s="253">
        <v>762</v>
      </c>
      <c r="B763" s="254" t="s">
        <v>1379</v>
      </c>
      <c r="C763" s="255" t="s">
        <v>1376</v>
      </c>
      <c r="E763" s="257">
        <v>1311001</v>
      </c>
      <c r="F763" s="255" t="s">
        <v>881</v>
      </c>
      <c r="G763" s="258">
        <v>85459.42</v>
      </c>
      <c r="I763" s="259">
        <f t="shared" si="23"/>
        <v>85459.42</v>
      </c>
      <c r="J763" s="259">
        <v>0</v>
      </c>
      <c r="K763" s="259">
        <v>0</v>
      </c>
      <c r="L763" s="259">
        <v>0</v>
      </c>
      <c r="M763" s="259">
        <v>0</v>
      </c>
      <c r="N763" s="259">
        <v>0</v>
      </c>
      <c r="O763" s="259">
        <v>0</v>
      </c>
      <c r="P763" s="259">
        <v>0</v>
      </c>
      <c r="Q763" s="259">
        <v>0</v>
      </c>
      <c r="R763" s="259">
        <v>0</v>
      </c>
      <c r="S763" s="259">
        <v>0</v>
      </c>
      <c r="T763" s="259">
        <v>0</v>
      </c>
      <c r="U763" s="259">
        <v>0</v>
      </c>
    </row>
    <row r="764" spans="1:21">
      <c r="A764" s="253">
        <v>763</v>
      </c>
      <c r="B764" s="254" t="s">
        <v>1379</v>
      </c>
      <c r="C764" s="255" t="s">
        <v>1377</v>
      </c>
      <c r="E764" s="257">
        <v>1311001</v>
      </c>
      <c r="F764" s="255" t="s">
        <v>881</v>
      </c>
      <c r="G764" s="258">
        <v>85845.82</v>
      </c>
      <c r="I764" s="259">
        <f t="shared" si="23"/>
        <v>85845.82</v>
      </c>
      <c r="J764" s="259">
        <v>0</v>
      </c>
      <c r="K764" s="259">
        <v>0</v>
      </c>
      <c r="L764" s="259">
        <v>0</v>
      </c>
      <c r="M764" s="259">
        <v>0</v>
      </c>
      <c r="N764" s="259">
        <v>0</v>
      </c>
      <c r="O764" s="259">
        <v>0</v>
      </c>
      <c r="P764" s="259">
        <v>0</v>
      </c>
      <c r="Q764" s="259">
        <v>0</v>
      </c>
      <c r="R764" s="259">
        <v>0</v>
      </c>
      <c r="S764" s="259">
        <v>0</v>
      </c>
      <c r="T764" s="259">
        <v>0</v>
      </c>
      <c r="U764" s="259">
        <v>0</v>
      </c>
    </row>
    <row r="765" spans="1:21">
      <c r="A765" s="253">
        <v>764</v>
      </c>
      <c r="B765" s="254" t="s">
        <v>1379</v>
      </c>
      <c r="C765" s="255" t="s">
        <v>1378</v>
      </c>
      <c r="E765" s="257">
        <v>1311001</v>
      </c>
      <c r="F765" s="255" t="s">
        <v>881</v>
      </c>
      <c r="G765" s="258">
        <v>75008</v>
      </c>
      <c r="I765" s="259">
        <f t="shared" si="23"/>
        <v>75008</v>
      </c>
      <c r="J765" s="259">
        <v>0</v>
      </c>
      <c r="K765" s="259">
        <v>0</v>
      </c>
      <c r="L765" s="259">
        <v>0</v>
      </c>
      <c r="M765" s="259">
        <v>0</v>
      </c>
      <c r="N765" s="259">
        <v>0</v>
      </c>
      <c r="O765" s="259">
        <v>0</v>
      </c>
      <c r="P765" s="259">
        <v>0</v>
      </c>
      <c r="Q765" s="259">
        <v>0</v>
      </c>
      <c r="R765" s="259">
        <v>0</v>
      </c>
      <c r="S765" s="259">
        <v>0</v>
      </c>
      <c r="T765" s="259">
        <v>0</v>
      </c>
      <c r="U765" s="259">
        <v>0</v>
      </c>
    </row>
    <row r="766" spans="1:21">
      <c r="A766" s="253">
        <v>765</v>
      </c>
      <c r="B766" s="254">
        <v>45777</v>
      </c>
      <c r="C766" s="255" t="s">
        <v>1376</v>
      </c>
      <c r="E766" s="257">
        <v>1311001</v>
      </c>
      <c r="F766" s="255" t="s">
        <v>881</v>
      </c>
      <c r="G766" s="258">
        <v>119531.79</v>
      </c>
      <c r="I766" s="259">
        <f t="shared" si="23"/>
        <v>119531.79</v>
      </c>
      <c r="J766" s="259">
        <v>0</v>
      </c>
      <c r="K766" s="259">
        <v>0</v>
      </c>
      <c r="L766" s="259">
        <v>0</v>
      </c>
      <c r="M766" s="259">
        <v>0</v>
      </c>
      <c r="N766" s="259">
        <v>0</v>
      </c>
      <c r="O766" s="259">
        <v>0</v>
      </c>
      <c r="P766" s="259">
        <v>0</v>
      </c>
      <c r="Q766" s="259">
        <v>0</v>
      </c>
      <c r="R766" s="259">
        <v>0</v>
      </c>
      <c r="S766" s="259">
        <v>0</v>
      </c>
      <c r="T766" s="259">
        <v>0</v>
      </c>
      <c r="U766" s="259">
        <v>0</v>
      </c>
    </row>
    <row r="767" spans="1:21">
      <c r="A767" s="253">
        <v>766</v>
      </c>
      <c r="B767" s="254">
        <v>45777</v>
      </c>
      <c r="C767" s="255" t="s">
        <v>1377</v>
      </c>
      <c r="E767" s="257">
        <v>1311001</v>
      </c>
      <c r="F767" s="255" t="s">
        <v>881</v>
      </c>
      <c r="G767" s="258">
        <v>119435.3</v>
      </c>
      <c r="I767" s="259">
        <f t="shared" si="23"/>
        <v>119435.3</v>
      </c>
      <c r="J767" s="259">
        <v>0</v>
      </c>
      <c r="K767" s="259">
        <v>0</v>
      </c>
      <c r="L767" s="259">
        <v>0</v>
      </c>
      <c r="M767" s="259">
        <v>0</v>
      </c>
      <c r="N767" s="259">
        <v>0</v>
      </c>
      <c r="O767" s="259">
        <v>0</v>
      </c>
      <c r="P767" s="259">
        <v>0</v>
      </c>
      <c r="Q767" s="259">
        <v>0</v>
      </c>
      <c r="R767" s="259">
        <v>0</v>
      </c>
      <c r="S767" s="259">
        <v>0</v>
      </c>
      <c r="T767" s="259">
        <v>0</v>
      </c>
      <c r="U767" s="259">
        <v>0</v>
      </c>
    </row>
    <row r="768" spans="1:21">
      <c r="A768" s="253">
        <v>767</v>
      </c>
      <c r="B768" s="254">
        <v>45777</v>
      </c>
      <c r="C768" s="255" t="s">
        <v>1373</v>
      </c>
      <c r="E768" s="257">
        <v>1311001</v>
      </c>
      <c r="F768" s="255" t="s">
        <v>881</v>
      </c>
      <c r="G768" s="258">
        <v>932589.62</v>
      </c>
      <c r="I768" s="259">
        <f t="shared" si="23"/>
        <v>932589.62</v>
      </c>
      <c r="J768" s="259">
        <v>0</v>
      </c>
      <c r="K768" s="259">
        <v>0</v>
      </c>
      <c r="L768" s="259">
        <v>0</v>
      </c>
      <c r="M768" s="259">
        <v>0</v>
      </c>
      <c r="N768" s="259">
        <v>0</v>
      </c>
      <c r="O768" s="259">
        <v>0</v>
      </c>
      <c r="P768" s="259">
        <v>0</v>
      </c>
      <c r="Q768" s="259">
        <v>0</v>
      </c>
      <c r="R768" s="259">
        <v>0</v>
      </c>
      <c r="S768" s="259">
        <v>0</v>
      </c>
      <c r="T768" s="259">
        <v>0</v>
      </c>
      <c r="U768" s="259">
        <v>0</v>
      </c>
    </row>
    <row r="769" spans="1:21">
      <c r="A769" s="253">
        <v>768</v>
      </c>
      <c r="B769" s="254">
        <v>45777</v>
      </c>
      <c r="C769" s="255" t="s">
        <v>1375</v>
      </c>
      <c r="E769" s="257">
        <v>1311001</v>
      </c>
      <c r="F769" s="255" t="s">
        <v>881</v>
      </c>
      <c r="G769" s="258">
        <v>48891.03</v>
      </c>
      <c r="I769" s="259">
        <f t="shared" si="23"/>
        <v>48891.03</v>
      </c>
      <c r="J769" s="259">
        <v>0</v>
      </c>
      <c r="K769" s="259">
        <v>0</v>
      </c>
      <c r="L769" s="259">
        <v>0</v>
      </c>
      <c r="M769" s="259">
        <v>0</v>
      </c>
      <c r="N769" s="259">
        <v>0</v>
      </c>
      <c r="O769" s="259">
        <v>0</v>
      </c>
      <c r="P769" s="259">
        <v>0</v>
      </c>
      <c r="Q769" s="259">
        <v>0</v>
      </c>
      <c r="R769" s="259">
        <v>0</v>
      </c>
      <c r="S769" s="259">
        <v>0</v>
      </c>
      <c r="T769" s="259">
        <v>0</v>
      </c>
      <c r="U769" s="259">
        <v>0</v>
      </c>
    </row>
    <row r="770" spans="1:21">
      <c r="A770" s="253">
        <v>769</v>
      </c>
      <c r="B770" s="254">
        <v>45807</v>
      </c>
      <c r="C770" s="255" t="s">
        <v>1373</v>
      </c>
      <c r="E770" s="257">
        <v>1311001</v>
      </c>
      <c r="F770" s="255" t="s">
        <v>881</v>
      </c>
      <c r="G770" s="258">
        <v>746215.5</v>
      </c>
      <c r="I770" s="259">
        <f t="shared" si="23"/>
        <v>746215.5</v>
      </c>
      <c r="J770" s="259">
        <v>0</v>
      </c>
      <c r="K770" s="259">
        <v>0</v>
      </c>
      <c r="L770" s="259">
        <v>0</v>
      </c>
      <c r="M770" s="259">
        <v>0</v>
      </c>
      <c r="N770" s="259">
        <v>0</v>
      </c>
      <c r="O770" s="259">
        <v>0</v>
      </c>
      <c r="P770" s="259">
        <v>0</v>
      </c>
      <c r="Q770" s="259">
        <v>0</v>
      </c>
      <c r="R770" s="259">
        <v>0</v>
      </c>
      <c r="S770" s="259">
        <v>0</v>
      </c>
      <c r="T770" s="259">
        <v>0</v>
      </c>
      <c r="U770" s="259">
        <v>0</v>
      </c>
    </row>
    <row r="771" spans="1:21">
      <c r="A771" s="253">
        <v>770</v>
      </c>
      <c r="B771" s="254">
        <v>45807</v>
      </c>
      <c r="C771" s="255" t="s">
        <v>1375</v>
      </c>
      <c r="E771" s="257">
        <v>1311001</v>
      </c>
      <c r="F771" s="255" t="s">
        <v>881</v>
      </c>
      <c r="G771" s="258">
        <v>29937.24</v>
      </c>
      <c r="I771" s="259">
        <f t="shared" si="23"/>
        <v>29937.24</v>
      </c>
      <c r="J771" s="259">
        <v>0</v>
      </c>
      <c r="K771" s="259">
        <v>0</v>
      </c>
      <c r="L771" s="259">
        <v>0</v>
      </c>
      <c r="M771" s="259">
        <v>0</v>
      </c>
      <c r="N771" s="259">
        <v>0</v>
      </c>
      <c r="O771" s="259">
        <v>0</v>
      </c>
      <c r="P771" s="259">
        <v>0</v>
      </c>
      <c r="Q771" s="259">
        <v>0</v>
      </c>
      <c r="R771" s="259">
        <v>0</v>
      </c>
      <c r="S771" s="259">
        <v>0</v>
      </c>
      <c r="T771" s="259">
        <v>0</v>
      </c>
      <c r="U771" s="259">
        <v>0</v>
      </c>
    </row>
    <row r="772" spans="1:21">
      <c r="A772" s="253">
        <v>771</v>
      </c>
      <c r="B772" s="254">
        <v>45807</v>
      </c>
      <c r="C772" s="255" t="s">
        <v>1377</v>
      </c>
      <c r="E772" s="257">
        <v>1311001</v>
      </c>
      <c r="F772" s="255" t="s">
        <v>881</v>
      </c>
      <c r="G772" s="258">
        <v>95481.79</v>
      </c>
      <c r="I772" s="259">
        <f t="shared" si="23"/>
        <v>95481.79</v>
      </c>
      <c r="J772" s="259">
        <v>0</v>
      </c>
      <c r="K772" s="259">
        <v>0</v>
      </c>
      <c r="L772" s="259">
        <v>0</v>
      </c>
      <c r="M772" s="259">
        <v>0</v>
      </c>
      <c r="N772" s="259">
        <v>0</v>
      </c>
      <c r="O772" s="259">
        <v>0</v>
      </c>
      <c r="P772" s="259">
        <v>0</v>
      </c>
      <c r="Q772" s="259">
        <v>0</v>
      </c>
      <c r="R772" s="259">
        <v>0</v>
      </c>
      <c r="S772" s="259">
        <v>0</v>
      </c>
      <c r="T772" s="259">
        <v>0</v>
      </c>
      <c r="U772" s="259">
        <v>0</v>
      </c>
    </row>
    <row r="773" spans="1:21">
      <c r="A773" s="253">
        <v>772</v>
      </c>
      <c r="B773" s="254">
        <v>45807</v>
      </c>
      <c r="C773" s="255" t="s">
        <v>1378</v>
      </c>
      <c r="E773" s="257">
        <v>1311001</v>
      </c>
      <c r="F773" s="255" t="s">
        <v>881</v>
      </c>
      <c r="G773" s="258">
        <v>70626.57</v>
      </c>
      <c r="I773" s="259">
        <f t="shared" si="23"/>
        <v>70626.57</v>
      </c>
      <c r="J773" s="259">
        <v>0</v>
      </c>
      <c r="K773" s="259">
        <v>0</v>
      </c>
      <c r="L773" s="259">
        <v>0</v>
      </c>
      <c r="M773" s="259">
        <v>0</v>
      </c>
      <c r="N773" s="259">
        <v>0</v>
      </c>
      <c r="O773" s="259">
        <v>0</v>
      </c>
      <c r="P773" s="259">
        <v>0</v>
      </c>
      <c r="Q773" s="259">
        <v>0</v>
      </c>
      <c r="R773" s="259">
        <v>0</v>
      </c>
      <c r="S773" s="259">
        <v>0</v>
      </c>
      <c r="T773" s="259">
        <v>0</v>
      </c>
      <c r="U773" s="259">
        <v>0</v>
      </c>
    </row>
    <row r="774" spans="1:21">
      <c r="A774" s="253">
        <v>773</v>
      </c>
      <c r="B774" s="254">
        <v>45807</v>
      </c>
      <c r="C774" s="255" t="s">
        <v>1374</v>
      </c>
      <c r="E774" s="257">
        <v>1311001</v>
      </c>
      <c r="F774" s="255" t="s">
        <v>881</v>
      </c>
      <c r="G774" s="258">
        <v>144093.67</v>
      </c>
      <c r="I774" s="259">
        <f t="shared" si="23"/>
        <v>144093.67</v>
      </c>
      <c r="J774" s="259">
        <v>0</v>
      </c>
      <c r="K774" s="259">
        <v>0</v>
      </c>
      <c r="L774" s="259">
        <v>0</v>
      </c>
      <c r="M774" s="259">
        <v>0</v>
      </c>
      <c r="N774" s="259">
        <v>0</v>
      </c>
      <c r="O774" s="259">
        <v>0</v>
      </c>
      <c r="P774" s="259">
        <v>0</v>
      </c>
      <c r="Q774" s="259">
        <v>0</v>
      </c>
      <c r="R774" s="259">
        <v>0</v>
      </c>
      <c r="S774" s="259">
        <v>0</v>
      </c>
      <c r="T774" s="259">
        <v>0</v>
      </c>
      <c r="U774" s="259">
        <v>0</v>
      </c>
    </row>
    <row r="775" spans="1:21">
      <c r="A775" s="253">
        <v>774</v>
      </c>
      <c r="B775" s="254">
        <v>45807</v>
      </c>
      <c r="C775" s="255" t="s">
        <v>1376</v>
      </c>
      <c r="E775" s="257">
        <v>1311001</v>
      </c>
      <c r="F775" s="255" t="s">
        <v>881</v>
      </c>
      <c r="G775" s="258">
        <v>94082.99</v>
      </c>
      <c r="I775" s="259">
        <f t="shared" si="23"/>
        <v>94082.99</v>
      </c>
      <c r="J775" s="259">
        <v>0</v>
      </c>
      <c r="K775" s="259">
        <v>0</v>
      </c>
      <c r="L775" s="259">
        <v>0</v>
      </c>
      <c r="M775" s="259">
        <v>0</v>
      </c>
      <c r="N775" s="259">
        <v>0</v>
      </c>
      <c r="O775" s="259">
        <v>0</v>
      </c>
      <c r="P775" s="259">
        <v>0</v>
      </c>
      <c r="Q775" s="259">
        <v>0</v>
      </c>
      <c r="R775" s="259">
        <v>0</v>
      </c>
      <c r="S775" s="259">
        <v>0</v>
      </c>
      <c r="T775" s="259">
        <v>0</v>
      </c>
      <c r="U775" s="259">
        <v>0</v>
      </c>
    </row>
    <row r="776" spans="1:21">
      <c r="A776" s="253">
        <v>775</v>
      </c>
      <c r="B776" s="276">
        <v>45869</v>
      </c>
      <c r="C776" s="277" t="s">
        <v>1373</v>
      </c>
      <c r="E776" s="257">
        <v>1311001</v>
      </c>
      <c r="F776" s="255" t="s">
        <v>881</v>
      </c>
      <c r="G776" s="55">
        <v>731127.68</v>
      </c>
      <c r="I776" s="259">
        <f t="shared" si="23"/>
        <v>731127.68</v>
      </c>
      <c r="J776" s="259">
        <v>0</v>
      </c>
      <c r="K776" s="259">
        <v>0</v>
      </c>
      <c r="L776" s="259">
        <v>0</v>
      </c>
      <c r="M776" s="259">
        <v>0</v>
      </c>
      <c r="N776" s="259">
        <v>0</v>
      </c>
      <c r="O776" s="259">
        <v>0</v>
      </c>
      <c r="P776" s="259">
        <v>0</v>
      </c>
      <c r="Q776" s="259">
        <v>0</v>
      </c>
      <c r="R776" s="259">
        <v>0</v>
      </c>
      <c r="S776" s="259">
        <v>0</v>
      </c>
      <c r="T776" s="259">
        <v>0</v>
      </c>
      <c r="U776" s="259">
        <v>0</v>
      </c>
    </row>
    <row r="777" spans="2:23">
      <c r="B777" s="276">
        <v>45869</v>
      </c>
      <c r="C777" s="277" t="s">
        <v>1376</v>
      </c>
      <c r="E777" s="257">
        <v>1311001</v>
      </c>
      <c r="F777" s="255" t="s">
        <v>881</v>
      </c>
      <c r="G777" s="55">
        <v>92954.07</v>
      </c>
      <c r="H777" s="258"/>
      <c r="I777" s="259">
        <f t="shared" ref="I777:I786" si="24">G777</f>
        <v>92954.07</v>
      </c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79"/>
      <c r="W777" s="275"/>
    </row>
    <row r="778" spans="2:23">
      <c r="B778" s="276">
        <v>45869</v>
      </c>
      <c r="C778" s="277" t="s">
        <v>1377</v>
      </c>
      <c r="E778" s="257">
        <v>1311001</v>
      </c>
      <c r="F778" s="255" t="s">
        <v>881</v>
      </c>
      <c r="G778" s="55">
        <v>95733.38</v>
      </c>
      <c r="H778" s="258"/>
      <c r="I778" s="259">
        <f t="shared" si="24"/>
        <v>95733.38</v>
      </c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79"/>
      <c r="W778" s="275"/>
    </row>
    <row r="779" spans="2:23">
      <c r="B779" s="276">
        <v>45869</v>
      </c>
      <c r="C779" s="277" t="s">
        <v>1374</v>
      </c>
      <c r="E779" s="257">
        <v>1311001</v>
      </c>
      <c r="F779" s="255" t="s">
        <v>881</v>
      </c>
      <c r="G779" s="55">
        <v>146939.33</v>
      </c>
      <c r="H779" s="258"/>
      <c r="I779" s="259">
        <f t="shared" si="24"/>
        <v>146939.33</v>
      </c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79"/>
      <c r="W779" s="275"/>
    </row>
    <row r="780" spans="2:23">
      <c r="B780" s="276">
        <v>45869</v>
      </c>
      <c r="C780" s="277" t="s">
        <v>1375</v>
      </c>
      <c r="E780" s="257">
        <v>1311001</v>
      </c>
      <c r="F780" s="255" t="s">
        <v>881</v>
      </c>
      <c r="G780" s="55">
        <v>29937.24</v>
      </c>
      <c r="H780" s="258"/>
      <c r="I780" s="259">
        <f t="shared" si="24"/>
        <v>29937.24</v>
      </c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79"/>
      <c r="W780" s="275"/>
    </row>
    <row r="781" spans="2:23">
      <c r="B781" s="276">
        <v>45869</v>
      </c>
      <c r="C781" s="277" t="s">
        <v>1378</v>
      </c>
      <c r="E781" s="257">
        <v>1311001</v>
      </c>
      <c r="F781" s="255" t="s">
        <v>881</v>
      </c>
      <c r="G781" s="55">
        <v>63145.36</v>
      </c>
      <c r="H781" s="258"/>
      <c r="I781" s="259">
        <f t="shared" si="24"/>
        <v>63145.36</v>
      </c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79"/>
      <c r="W781" s="275"/>
    </row>
    <row r="782" spans="2:23">
      <c r="B782" s="276">
        <v>45838</v>
      </c>
      <c r="C782" s="277" t="s">
        <v>1376</v>
      </c>
      <c r="E782" s="257">
        <v>1311001</v>
      </c>
      <c r="F782" s="255" t="s">
        <v>881</v>
      </c>
      <c r="G782" s="55">
        <v>88074.93</v>
      </c>
      <c r="H782" s="258"/>
      <c r="I782" s="259">
        <f t="shared" si="24"/>
        <v>88074.93</v>
      </c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79"/>
      <c r="W782" s="275"/>
    </row>
    <row r="783" spans="2:23">
      <c r="B783" s="276">
        <v>45838</v>
      </c>
      <c r="C783" s="277" t="s">
        <v>1373</v>
      </c>
      <c r="E783" s="257">
        <v>1311001</v>
      </c>
      <c r="F783" s="255" t="s">
        <v>881</v>
      </c>
      <c r="G783" s="55">
        <v>749579</v>
      </c>
      <c r="H783" s="258"/>
      <c r="I783" s="259">
        <f t="shared" si="24"/>
        <v>749579</v>
      </c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79"/>
      <c r="W783" s="275"/>
    </row>
    <row r="784" spans="2:23">
      <c r="B784" s="276">
        <v>45838</v>
      </c>
      <c r="C784" s="277" t="s">
        <v>1375</v>
      </c>
      <c r="E784" s="257">
        <v>1311001</v>
      </c>
      <c r="F784" s="255" t="s">
        <v>881</v>
      </c>
      <c r="G784" s="55">
        <v>29937.24</v>
      </c>
      <c r="H784" s="258"/>
      <c r="I784" s="259">
        <f t="shared" si="24"/>
        <v>29937.24</v>
      </c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79"/>
      <c r="W784" s="275"/>
    </row>
    <row r="785" spans="2:23">
      <c r="B785" s="276">
        <v>45838</v>
      </c>
      <c r="C785" s="277" t="s">
        <v>1374</v>
      </c>
      <c r="E785" s="257">
        <v>1311001</v>
      </c>
      <c r="F785" s="255" t="s">
        <v>881</v>
      </c>
      <c r="G785" s="55">
        <v>144093.67</v>
      </c>
      <c r="H785" s="258"/>
      <c r="I785" s="259">
        <f t="shared" si="24"/>
        <v>144093.67</v>
      </c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79"/>
      <c r="W785" s="275"/>
    </row>
    <row r="786" spans="2:23">
      <c r="B786" s="276">
        <v>45838</v>
      </c>
      <c r="C786" s="277" t="s">
        <v>1377</v>
      </c>
      <c r="E786" s="257">
        <v>1311001</v>
      </c>
      <c r="F786" s="255" t="s">
        <v>881</v>
      </c>
      <c r="G786" s="55">
        <v>95358.22</v>
      </c>
      <c r="H786" s="258"/>
      <c r="I786" s="259">
        <f t="shared" si="24"/>
        <v>95358.22</v>
      </c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79"/>
      <c r="W786" s="275"/>
    </row>
    <row r="787" spans="2:23">
      <c r="B787" s="276">
        <v>45846</v>
      </c>
      <c r="C787" s="277" t="s">
        <v>3365</v>
      </c>
      <c r="E787" s="278">
        <v>1331002</v>
      </c>
      <c r="F787" s="255" t="s">
        <v>882</v>
      </c>
      <c r="G787" s="55">
        <v>3230279.52</v>
      </c>
      <c r="H787" s="258"/>
      <c r="I787" s="258">
        <v>0</v>
      </c>
      <c r="J787" s="258"/>
      <c r="K787" s="258"/>
      <c r="L787" s="258"/>
      <c r="M787" s="258"/>
      <c r="N787" s="258"/>
      <c r="O787" s="258"/>
      <c r="P787" s="258">
        <f>G787</f>
        <v>3230279.52</v>
      </c>
      <c r="Q787" s="258"/>
      <c r="R787" s="258"/>
      <c r="S787" s="258"/>
      <c r="T787" s="258"/>
      <c r="U787" s="258"/>
      <c r="V787" s="279"/>
      <c r="W787" s="275"/>
    </row>
    <row r="788" spans="2:23">
      <c r="B788" s="276">
        <v>45839</v>
      </c>
      <c r="C788" s="277" t="s">
        <v>3366</v>
      </c>
      <c r="E788" s="278">
        <v>1331002</v>
      </c>
      <c r="F788" s="255" t="s">
        <v>882</v>
      </c>
      <c r="G788" s="55">
        <v>1584</v>
      </c>
      <c r="H788" s="258"/>
      <c r="I788" s="258">
        <v>0</v>
      </c>
      <c r="J788" s="258"/>
      <c r="K788" s="258"/>
      <c r="L788" s="258"/>
      <c r="M788" s="258"/>
      <c r="N788" s="258"/>
      <c r="O788" s="258"/>
      <c r="P788" s="258">
        <f>G788</f>
        <v>1584</v>
      </c>
      <c r="Q788" s="258"/>
      <c r="R788" s="258"/>
      <c r="S788" s="258"/>
      <c r="T788" s="258"/>
      <c r="U788" s="258"/>
      <c r="V788" s="279"/>
      <c r="W788" s="275"/>
    </row>
    <row r="789" spans="2:23">
      <c r="B789" s="276">
        <v>45840</v>
      </c>
      <c r="C789" s="277" t="s">
        <v>3367</v>
      </c>
      <c r="E789" s="257" t="s">
        <v>883</v>
      </c>
      <c r="F789" s="255" t="s">
        <v>884</v>
      </c>
      <c r="G789" s="55">
        <v>1000</v>
      </c>
      <c r="H789" s="258"/>
      <c r="I789" s="258">
        <v>0</v>
      </c>
      <c r="J789" s="258"/>
      <c r="K789" s="258"/>
      <c r="L789" s="258"/>
      <c r="M789" s="258"/>
      <c r="N789" s="258"/>
      <c r="O789" s="258"/>
      <c r="P789" s="258"/>
      <c r="Q789" s="258"/>
      <c r="R789" s="258">
        <f>G789</f>
        <v>1000</v>
      </c>
      <c r="S789" s="258"/>
      <c r="T789" s="258"/>
      <c r="U789" s="258"/>
      <c r="V789" s="279"/>
      <c r="W789" s="275"/>
    </row>
    <row r="790" spans="2:23">
      <c r="B790" s="276">
        <v>45855</v>
      </c>
      <c r="C790" s="277" t="s">
        <v>3368</v>
      </c>
      <c r="E790" s="257" t="s">
        <v>883</v>
      </c>
      <c r="F790" s="255" t="s">
        <v>884</v>
      </c>
      <c r="G790" s="55">
        <v>14250</v>
      </c>
      <c r="H790" s="258"/>
      <c r="I790" s="258">
        <v>0</v>
      </c>
      <c r="J790" s="258"/>
      <c r="K790" s="258"/>
      <c r="L790" s="258"/>
      <c r="M790" s="258"/>
      <c r="N790" s="258"/>
      <c r="O790" s="258"/>
      <c r="P790" s="258"/>
      <c r="Q790" s="258"/>
      <c r="R790" s="258">
        <f>G790</f>
        <v>14250</v>
      </c>
      <c r="S790" s="258"/>
      <c r="T790" s="258"/>
      <c r="U790" s="258"/>
      <c r="V790" s="279"/>
      <c r="W790" s="275"/>
    </row>
    <row r="791" spans="2:23">
      <c r="B791" s="276">
        <v>45861</v>
      </c>
      <c r="C791" s="277" t="s">
        <v>3369</v>
      </c>
      <c r="E791" s="257" t="s">
        <v>883</v>
      </c>
      <c r="F791" s="255" t="s">
        <v>884</v>
      </c>
      <c r="G791" s="55">
        <v>128526.64</v>
      </c>
      <c r="H791" s="258"/>
      <c r="I791" s="258">
        <v>0</v>
      </c>
      <c r="J791" s="258"/>
      <c r="K791" s="258"/>
      <c r="L791" s="258"/>
      <c r="M791" s="258"/>
      <c r="N791" s="258"/>
      <c r="O791" s="258"/>
      <c r="P791" s="258"/>
      <c r="Q791" s="258"/>
      <c r="R791" s="258">
        <f>G791</f>
        <v>128526.64</v>
      </c>
      <c r="S791" s="258"/>
      <c r="T791" s="258"/>
      <c r="U791" s="258"/>
      <c r="V791" s="279"/>
      <c r="W791" s="275"/>
    </row>
    <row r="792" spans="2:23">
      <c r="B792" s="276">
        <v>45859</v>
      </c>
      <c r="C792" s="277" t="s">
        <v>3370</v>
      </c>
      <c r="E792" s="257">
        <v>1331003</v>
      </c>
      <c r="F792" s="255" t="s">
        <v>886</v>
      </c>
      <c r="G792" s="55">
        <v>178979.17</v>
      </c>
      <c r="H792" s="258"/>
      <c r="I792" s="258">
        <v>0</v>
      </c>
      <c r="J792" s="258"/>
      <c r="K792" s="258"/>
      <c r="L792" s="258"/>
      <c r="M792" s="258"/>
      <c r="N792" s="258"/>
      <c r="O792" s="258"/>
      <c r="P792" s="258"/>
      <c r="Q792" s="258">
        <f>G792</f>
        <v>178979.17</v>
      </c>
      <c r="R792" s="258"/>
      <c r="S792" s="258"/>
      <c r="T792" s="258"/>
      <c r="U792" s="258"/>
      <c r="V792" s="279"/>
      <c r="W792" s="275"/>
    </row>
    <row r="793" spans="2:23">
      <c r="B793" s="254">
        <v>45863</v>
      </c>
      <c r="C793" s="255" t="s">
        <v>2643</v>
      </c>
      <c r="D793" s="256" t="s">
        <v>3371</v>
      </c>
      <c r="E793" s="257">
        <v>1412004</v>
      </c>
      <c r="F793" s="255" t="s">
        <v>264</v>
      </c>
      <c r="G793" s="258">
        <v>1365</v>
      </c>
      <c r="H793" s="258"/>
      <c r="I793" s="258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>
        <v>0</v>
      </c>
      <c r="U793" s="258">
        <f>G793</f>
        <v>1365</v>
      </c>
      <c r="V793" s="279"/>
      <c r="W793" s="275"/>
    </row>
    <row r="794" spans="2:23">
      <c r="B794" s="254">
        <v>45863</v>
      </c>
      <c r="C794" s="255" t="s">
        <v>2643</v>
      </c>
      <c r="D794" s="256" t="s">
        <v>3372</v>
      </c>
      <c r="E794" s="257">
        <v>1412004</v>
      </c>
      <c r="F794" s="255" t="s">
        <v>264</v>
      </c>
      <c r="G794" s="258">
        <v>1000</v>
      </c>
      <c r="H794" s="258"/>
      <c r="I794" s="258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>
        <f t="shared" ref="U794:U825" si="25">G794</f>
        <v>1000</v>
      </c>
      <c r="V794" s="279"/>
      <c r="W794" s="275"/>
    </row>
    <row r="795" spans="2:23">
      <c r="B795" s="254">
        <v>45845</v>
      </c>
      <c r="C795" s="255" t="s">
        <v>2936</v>
      </c>
      <c r="D795" s="256" t="s">
        <v>3373</v>
      </c>
      <c r="E795" s="257">
        <v>1412007</v>
      </c>
      <c r="F795" s="255" t="s">
        <v>264</v>
      </c>
      <c r="G795" s="36">
        <v>4000</v>
      </c>
      <c r="H795" s="258"/>
      <c r="I795" s="258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>
        <f t="shared" si="25"/>
        <v>4000</v>
      </c>
      <c r="V795" s="279"/>
      <c r="W795" s="275"/>
    </row>
    <row r="796" spans="2:23">
      <c r="B796" s="254">
        <v>45845</v>
      </c>
      <c r="C796" s="255" t="s">
        <v>2936</v>
      </c>
      <c r="D796" s="256" t="s">
        <v>3374</v>
      </c>
      <c r="E796" s="257">
        <v>1412007</v>
      </c>
      <c r="F796" s="255" t="s">
        <v>264</v>
      </c>
      <c r="G796" s="36">
        <v>30000</v>
      </c>
      <c r="H796" s="258"/>
      <c r="I796" s="258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>
        <f t="shared" si="25"/>
        <v>30000</v>
      </c>
      <c r="V796" s="279"/>
      <c r="W796" s="275"/>
    </row>
    <row r="797" spans="2:23">
      <c r="B797" s="254">
        <v>45845</v>
      </c>
      <c r="C797" s="255" t="s">
        <v>2936</v>
      </c>
      <c r="D797" s="256" t="s">
        <v>3375</v>
      </c>
      <c r="E797" s="257">
        <v>1412007</v>
      </c>
      <c r="F797" s="255" t="s">
        <v>264</v>
      </c>
      <c r="G797" s="36">
        <v>8800</v>
      </c>
      <c r="H797" s="258"/>
      <c r="I797" s="258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>
        <f t="shared" si="25"/>
        <v>8800</v>
      </c>
      <c r="V797" s="279"/>
      <c r="W797" s="275"/>
    </row>
    <row r="798" spans="2:23">
      <c r="B798" s="254">
        <v>45845</v>
      </c>
      <c r="C798" s="255" t="s">
        <v>2936</v>
      </c>
      <c r="D798" s="256" t="s">
        <v>3376</v>
      </c>
      <c r="E798" s="257">
        <v>1412007</v>
      </c>
      <c r="F798" s="255" t="s">
        <v>264</v>
      </c>
      <c r="G798" s="36">
        <v>11500</v>
      </c>
      <c r="H798" s="258"/>
      <c r="I798" s="258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>
        <f t="shared" si="25"/>
        <v>11500</v>
      </c>
      <c r="V798" s="279"/>
      <c r="W798" s="275"/>
    </row>
    <row r="799" spans="2:23">
      <c r="B799" s="254">
        <v>45845</v>
      </c>
      <c r="C799" s="255" t="s">
        <v>2936</v>
      </c>
      <c r="D799" s="256" t="s">
        <v>3377</v>
      </c>
      <c r="E799" s="257">
        <v>1412007</v>
      </c>
      <c r="F799" s="255" t="s">
        <v>264</v>
      </c>
      <c r="G799" s="36">
        <v>17800</v>
      </c>
      <c r="H799" s="258"/>
      <c r="I799" s="258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>
        <f t="shared" si="25"/>
        <v>17800</v>
      </c>
      <c r="V799" s="279"/>
      <c r="W799" s="275"/>
    </row>
    <row r="800" spans="2:23">
      <c r="B800" s="254">
        <v>45848</v>
      </c>
      <c r="C800" s="255" t="s">
        <v>2697</v>
      </c>
      <c r="D800" s="256" t="s">
        <v>3378</v>
      </c>
      <c r="E800" s="257">
        <v>1412007</v>
      </c>
      <c r="F800" s="255" t="s">
        <v>264</v>
      </c>
      <c r="G800" s="36">
        <v>16170</v>
      </c>
      <c r="H800" s="258"/>
      <c r="I800" s="258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>
        <f t="shared" si="25"/>
        <v>16170</v>
      </c>
      <c r="V800" s="279"/>
      <c r="W800" s="275"/>
    </row>
    <row r="801" spans="2:23">
      <c r="B801" s="254">
        <v>45853</v>
      </c>
      <c r="C801" s="255" t="s">
        <v>2697</v>
      </c>
      <c r="D801" s="256" t="s">
        <v>3379</v>
      </c>
      <c r="E801" s="257">
        <v>1412007</v>
      </c>
      <c r="F801" s="255" t="s">
        <v>264</v>
      </c>
      <c r="G801" s="36">
        <v>11400</v>
      </c>
      <c r="H801" s="258"/>
      <c r="I801" s="258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>
        <f t="shared" si="25"/>
        <v>11400</v>
      </c>
      <c r="V801" s="279"/>
      <c r="W801" s="275"/>
    </row>
    <row r="802" spans="2:23">
      <c r="B802" s="254">
        <v>45856</v>
      </c>
      <c r="C802" s="255" t="s">
        <v>2697</v>
      </c>
      <c r="D802" s="256" t="s">
        <v>3380</v>
      </c>
      <c r="E802" s="257">
        <v>1412007</v>
      </c>
      <c r="F802" s="255" t="s">
        <v>264</v>
      </c>
      <c r="G802" s="36">
        <v>3500</v>
      </c>
      <c r="H802" s="258"/>
      <c r="I802" s="258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>
        <f t="shared" si="25"/>
        <v>3500</v>
      </c>
      <c r="V802" s="279"/>
      <c r="W802" s="275"/>
    </row>
    <row r="803" spans="2:23">
      <c r="B803" s="254">
        <v>45863</v>
      </c>
      <c r="C803" s="255" t="s">
        <v>2643</v>
      </c>
      <c r="D803" s="256" t="s">
        <v>3371</v>
      </c>
      <c r="E803" s="257">
        <v>1412007</v>
      </c>
      <c r="F803" s="255" t="s">
        <v>264</v>
      </c>
      <c r="G803" s="36">
        <v>3365</v>
      </c>
      <c r="H803" s="258"/>
      <c r="I803" s="258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>
        <f t="shared" si="25"/>
        <v>3365</v>
      </c>
      <c r="V803" s="279"/>
      <c r="W803" s="275"/>
    </row>
    <row r="804" spans="2:23">
      <c r="B804" s="254">
        <v>45840</v>
      </c>
      <c r="C804" s="255" t="s">
        <v>2726</v>
      </c>
      <c r="D804" s="256" t="s">
        <v>3381</v>
      </c>
      <c r="E804" s="257">
        <v>1412022</v>
      </c>
      <c r="F804" s="255" t="s">
        <v>259</v>
      </c>
      <c r="G804" s="258">
        <v>500</v>
      </c>
      <c r="H804" s="258"/>
      <c r="I804" s="258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>
        <f t="shared" si="25"/>
        <v>500</v>
      </c>
      <c r="V804" s="279"/>
      <c r="W804" s="275"/>
    </row>
    <row r="805" spans="2:23">
      <c r="B805" s="254">
        <v>45855</v>
      </c>
      <c r="C805" s="255" t="s">
        <v>3031</v>
      </c>
      <c r="D805" s="256" t="s">
        <v>3382</v>
      </c>
      <c r="E805" s="257">
        <v>1412022</v>
      </c>
      <c r="F805" s="255" t="s">
        <v>259</v>
      </c>
      <c r="G805" s="258">
        <v>4215</v>
      </c>
      <c r="H805" s="258"/>
      <c r="I805" s="258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>
        <f t="shared" si="25"/>
        <v>4215</v>
      </c>
      <c r="V805" s="279"/>
      <c r="W805" s="275"/>
    </row>
    <row r="806" spans="2:23">
      <c r="B806" s="254">
        <v>45866</v>
      </c>
      <c r="C806" s="255" t="s">
        <v>2726</v>
      </c>
      <c r="D806" s="256" t="s">
        <v>3383</v>
      </c>
      <c r="E806" s="257">
        <v>1412022</v>
      </c>
      <c r="F806" s="255" t="s">
        <v>259</v>
      </c>
      <c r="G806" s="258">
        <v>2000</v>
      </c>
      <c r="H806" s="258"/>
      <c r="I806" s="258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>
        <f t="shared" si="25"/>
        <v>2000</v>
      </c>
      <c r="V806" s="279"/>
      <c r="W806" s="275"/>
    </row>
    <row r="807" spans="2:23">
      <c r="B807" s="254">
        <v>45845</v>
      </c>
      <c r="C807" s="255" t="s">
        <v>2936</v>
      </c>
      <c r="D807" s="256" t="s">
        <v>3384</v>
      </c>
      <c r="E807" s="257">
        <v>1415015</v>
      </c>
      <c r="F807" s="255" t="s">
        <v>269</v>
      </c>
      <c r="G807" s="258">
        <v>2500</v>
      </c>
      <c r="H807" s="258"/>
      <c r="I807" s="258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>
        <f t="shared" si="25"/>
        <v>2500</v>
      </c>
      <c r="V807" s="279"/>
      <c r="W807" s="275"/>
    </row>
    <row r="808" spans="2:23">
      <c r="B808" s="254">
        <v>45848</v>
      </c>
      <c r="C808" s="255" t="s">
        <v>2697</v>
      </c>
      <c r="D808" s="256" t="s">
        <v>3385</v>
      </c>
      <c r="E808" s="257">
        <v>1415015</v>
      </c>
      <c r="F808" s="255" t="s">
        <v>3386</v>
      </c>
      <c r="G808" s="258">
        <v>8000</v>
      </c>
      <c r="H808" s="258"/>
      <c r="I808" s="258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>
        <f t="shared" si="25"/>
        <v>8000</v>
      </c>
      <c r="V808" s="279"/>
      <c r="W808" s="275"/>
    </row>
    <row r="809" spans="2:23">
      <c r="B809" s="254">
        <v>45845</v>
      </c>
      <c r="C809" s="255" t="s">
        <v>2936</v>
      </c>
      <c r="D809" s="256" t="s">
        <v>3374</v>
      </c>
      <c r="E809" s="257">
        <v>1415052</v>
      </c>
      <c r="F809" s="255" t="s">
        <v>898</v>
      </c>
      <c r="G809" s="258">
        <v>10000</v>
      </c>
      <c r="H809" s="258"/>
      <c r="I809" s="258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>
        <f t="shared" si="25"/>
        <v>10000</v>
      </c>
      <c r="V809" s="279"/>
      <c r="W809" s="275"/>
    </row>
    <row r="810" spans="2:23">
      <c r="B810" s="254">
        <v>45845</v>
      </c>
      <c r="C810" s="255" t="s">
        <v>2936</v>
      </c>
      <c r="D810" s="256" t="s">
        <v>3377</v>
      </c>
      <c r="E810" s="257">
        <v>1415052</v>
      </c>
      <c r="F810" s="255" t="s">
        <v>898</v>
      </c>
      <c r="G810" s="258">
        <v>10000</v>
      </c>
      <c r="H810" s="258"/>
      <c r="I810" s="258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>
        <f t="shared" si="25"/>
        <v>10000</v>
      </c>
      <c r="V810" s="279"/>
      <c r="W810" s="275"/>
    </row>
    <row r="811" spans="2:23">
      <c r="B811" s="254">
        <v>45848</v>
      </c>
      <c r="C811" s="255" t="s">
        <v>2697</v>
      </c>
      <c r="D811" s="256" t="s">
        <v>3378</v>
      </c>
      <c r="E811" s="257">
        <v>1415052</v>
      </c>
      <c r="F811" s="255" t="s">
        <v>898</v>
      </c>
      <c r="G811" s="258">
        <v>7000</v>
      </c>
      <c r="H811" s="258"/>
      <c r="I811" s="258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>
        <f t="shared" si="25"/>
        <v>7000</v>
      </c>
      <c r="V811" s="279"/>
      <c r="W811" s="275"/>
    </row>
    <row r="812" spans="2:23">
      <c r="B812" s="254">
        <v>45853</v>
      </c>
      <c r="C812" s="255" t="s">
        <v>2697</v>
      </c>
      <c r="D812" s="256" t="s">
        <v>3379</v>
      </c>
      <c r="E812" s="257">
        <v>1415052</v>
      </c>
      <c r="F812" s="255" t="s">
        <v>898</v>
      </c>
      <c r="G812" s="258">
        <v>3000</v>
      </c>
      <c r="H812" s="258"/>
      <c r="I812" s="258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>
        <f t="shared" si="25"/>
        <v>3000</v>
      </c>
      <c r="V812" s="279"/>
      <c r="W812" s="275"/>
    </row>
    <row r="813" spans="2:23">
      <c r="B813" s="254">
        <v>45859</v>
      </c>
      <c r="C813" s="255" t="s">
        <v>2936</v>
      </c>
      <c r="D813" s="256" t="s">
        <v>3387</v>
      </c>
      <c r="E813" s="257">
        <v>1415052</v>
      </c>
      <c r="F813" s="255" t="s">
        <v>898</v>
      </c>
      <c r="G813" s="258">
        <v>7000</v>
      </c>
      <c r="H813" s="258"/>
      <c r="I813" s="258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>
        <f t="shared" si="25"/>
        <v>7000</v>
      </c>
      <c r="V813" s="279"/>
      <c r="W813" s="275"/>
    </row>
    <row r="814" spans="2:23">
      <c r="B814" s="254">
        <v>45845</v>
      </c>
      <c r="C814" s="255" t="s">
        <v>2936</v>
      </c>
      <c r="D814" s="256" t="s">
        <v>3388</v>
      </c>
      <c r="E814" s="257">
        <v>1422003</v>
      </c>
      <c r="F814" s="255" t="s">
        <v>902</v>
      </c>
      <c r="G814" s="258">
        <v>2000</v>
      </c>
      <c r="H814" s="258"/>
      <c r="I814" s="258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>
        <f t="shared" si="25"/>
        <v>2000</v>
      </c>
      <c r="V814" s="279"/>
      <c r="W814" s="275"/>
    </row>
    <row r="815" spans="2:23">
      <c r="B815" s="254">
        <v>45848</v>
      </c>
      <c r="C815" s="255" t="s">
        <v>2697</v>
      </c>
      <c r="D815" s="256" t="s">
        <v>3385</v>
      </c>
      <c r="E815" s="257">
        <v>1422003</v>
      </c>
      <c r="F815" s="255" t="s">
        <v>902</v>
      </c>
      <c r="G815" s="258">
        <v>7000</v>
      </c>
      <c r="H815" s="258"/>
      <c r="I815" s="258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>
        <f t="shared" si="25"/>
        <v>7000</v>
      </c>
      <c r="V815" s="279"/>
      <c r="W815" s="275"/>
    </row>
    <row r="816" spans="2:23">
      <c r="B816" s="254">
        <v>45859</v>
      </c>
      <c r="C816" s="255" t="s">
        <v>2990</v>
      </c>
      <c r="D816" s="256" t="s">
        <v>3389</v>
      </c>
      <c r="E816" s="257">
        <v>1422009</v>
      </c>
      <c r="F816" s="255" t="s">
        <v>905</v>
      </c>
      <c r="G816" s="258">
        <v>1100</v>
      </c>
      <c r="H816" s="258"/>
      <c r="I816" s="258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>
        <f t="shared" si="25"/>
        <v>1100</v>
      </c>
      <c r="V816" s="279"/>
      <c r="W816" s="275"/>
    </row>
    <row r="817" spans="2:23">
      <c r="B817" s="254">
        <v>45859</v>
      </c>
      <c r="C817" s="255" t="s">
        <v>2804</v>
      </c>
      <c r="D817" s="256" t="s">
        <v>3390</v>
      </c>
      <c r="E817" s="257">
        <v>1422009</v>
      </c>
      <c r="F817" s="255" t="s">
        <v>905</v>
      </c>
      <c r="G817" s="258">
        <v>1000</v>
      </c>
      <c r="H817" s="258"/>
      <c r="I817" s="258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>
        <f t="shared" si="25"/>
        <v>1000</v>
      </c>
      <c r="V817" s="279"/>
      <c r="W817" s="275"/>
    </row>
    <row r="818" spans="2:23">
      <c r="B818" s="254">
        <v>45845</v>
      </c>
      <c r="C818" s="255" t="s">
        <v>2936</v>
      </c>
      <c r="D818" s="256" t="s">
        <v>3384</v>
      </c>
      <c r="E818" s="257">
        <v>1422011</v>
      </c>
      <c r="F818" s="255" t="s">
        <v>906</v>
      </c>
      <c r="G818" s="258">
        <v>2000</v>
      </c>
      <c r="H818" s="258"/>
      <c r="I818" s="258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>
        <f t="shared" si="25"/>
        <v>2000</v>
      </c>
      <c r="V818" s="279"/>
      <c r="W818" s="275"/>
    </row>
    <row r="819" spans="2:23">
      <c r="B819" s="254">
        <v>45845</v>
      </c>
      <c r="C819" s="255" t="s">
        <v>2936</v>
      </c>
      <c r="D819" s="256" t="s">
        <v>3388</v>
      </c>
      <c r="E819" s="257">
        <v>1422011</v>
      </c>
      <c r="F819" s="255" t="s">
        <v>906</v>
      </c>
      <c r="G819" s="258">
        <v>1000</v>
      </c>
      <c r="H819" s="258"/>
      <c r="I819" s="258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>
        <f t="shared" si="25"/>
        <v>1000</v>
      </c>
      <c r="V819" s="279"/>
      <c r="W819" s="275"/>
    </row>
    <row r="820" spans="2:23">
      <c r="B820" s="254">
        <v>45845</v>
      </c>
      <c r="C820" s="255" t="s">
        <v>2936</v>
      </c>
      <c r="D820" s="256" t="s">
        <v>3377</v>
      </c>
      <c r="E820" s="257">
        <v>1422011</v>
      </c>
      <c r="F820" s="255" t="s">
        <v>906</v>
      </c>
      <c r="G820" s="258">
        <v>800</v>
      </c>
      <c r="H820" s="258"/>
      <c r="I820" s="258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>
        <f t="shared" si="25"/>
        <v>800</v>
      </c>
      <c r="V820" s="279"/>
      <c r="W820" s="275"/>
    </row>
    <row r="821" spans="2:23">
      <c r="B821" s="254">
        <v>45847</v>
      </c>
      <c r="C821" s="255" t="s">
        <v>2990</v>
      </c>
      <c r="D821" s="256" t="s">
        <v>3391</v>
      </c>
      <c r="E821" s="257">
        <v>1422011</v>
      </c>
      <c r="F821" s="255" t="s">
        <v>906</v>
      </c>
      <c r="G821" s="258">
        <v>1000</v>
      </c>
      <c r="H821" s="258"/>
      <c r="I821" s="258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>
        <f t="shared" si="25"/>
        <v>1000</v>
      </c>
      <c r="V821" s="279"/>
      <c r="W821" s="275"/>
    </row>
    <row r="822" spans="2:23">
      <c r="B822" s="254">
        <v>45847</v>
      </c>
      <c r="C822" s="255" t="s">
        <v>2804</v>
      </c>
      <c r="D822" s="256" t="s">
        <v>3392</v>
      </c>
      <c r="E822" s="257">
        <v>1422011</v>
      </c>
      <c r="F822" s="255" t="s">
        <v>906</v>
      </c>
      <c r="G822" s="258">
        <v>1700</v>
      </c>
      <c r="H822" s="258"/>
      <c r="I822" s="258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>
        <f t="shared" si="25"/>
        <v>1700</v>
      </c>
      <c r="V822" s="279"/>
      <c r="W822" s="275"/>
    </row>
    <row r="823" spans="2:23">
      <c r="B823" s="254">
        <v>45848</v>
      </c>
      <c r="C823" s="255" t="s">
        <v>2697</v>
      </c>
      <c r="D823" s="256" t="s">
        <v>3385</v>
      </c>
      <c r="E823" s="257">
        <v>1422011</v>
      </c>
      <c r="F823" s="255" t="s">
        <v>906</v>
      </c>
      <c r="G823" s="258">
        <v>8670</v>
      </c>
      <c r="H823" s="258"/>
      <c r="I823" s="258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>
        <f t="shared" si="25"/>
        <v>8670</v>
      </c>
      <c r="V823" s="279"/>
      <c r="W823" s="275"/>
    </row>
    <row r="824" spans="2:23">
      <c r="B824" s="254">
        <v>45852</v>
      </c>
      <c r="C824" s="255" t="s">
        <v>2804</v>
      </c>
      <c r="D824" s="256" t="s">
        <v>3393</v>
      </c>
      <c r="E824" s="257">
        <v>1422011</v>
      </c>
      <c r="F824" s="255" t="s">
        <v>906</v>
      </c>
      <c r="G824" s="258">
        <v>3500</v>
      </c>
      <c r="H824" s="258"/>
      <c r="I824" s="258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>
        <f t="shared" si="25"/>
        <v>3500</v>
      </c>
      <c r="V824" s="279"/>
      <c r="W824" s="275"/>
    </row>
    <row r="825" spans="2:23">
      <c r="B825" s="254">
        <v>45852</v>
      </c>
      <c r="C825" s="255" t="s">
        <v>2804</v>
      </c>
      <c r="D825" s="256" t="s">
        <v>3394</v>
      </c>
      <c r="E825" s="257">
        <v>1422011</v>
      </c>
      <c r="F825" s="255" t="s">
        <v>906</v>
      </c>
      <c r="G825" s="258">
        <v>1500</v>
      </c>
      <c r="H825" s="258"/>
      <c r="I825" s="258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>
        <f t="shared" si="25"/>
        <v>1500</v>
      </c>
      <c r="V825" s="279"/>
      <c r="W825" s="275"/>
    </row>
    <row r="826" spans="2:23">
      <c r="B826" s="254">
        <v>45852</v>
      </c>
      <c r="C826" s="255" t="s">
        <v>2646</v>
      </c>
      <c r="D826" s="256" t="s">
        <v>3395</v>
      </c>
      <c r="E826" s="257">
        <v>1422011</v>
      </c>
      <c r="F826" s="255" t="s">
        <v>906</v>
      </c>
      <c r="G826" s="258">
        <v>1500</v>
      </c>
      <c r="H826" s="258"/>
      <c r="I826" s="258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>
        <f t="shared" ref="U826:U857" si="26">G826</f>
        <v>1500</v>
      </c>
      <c r="V826" s="279"/>
      <c r="W826" s="275"/>
    </row>
    <row r="827" spans="2:23">
      <c r="B827" s="254">
        <v>45852</v>
      </c>
      <c r="C827" s="255" t="s">
        <v>2644</v>
      </c>
      <c r="D827" s="256" t="s">
        <v>3396</v>
      </c>
      <c r="E827" s="257">
        <v>1422011</v>
      </c>
      <c r="F827" s="255" t="s">
        <v>906</v>
      </c>
      <c r="G827" s="258">
        <v>3000</v>
      </c>
      <c r="H827" s="258"/>
      <c r="I827" s="258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>
        <f t="shared" si="26"/>
        <v>3000</v>
      </c>
      <c r="V827" s="279"/>
      <c r="W827" s="275"/>
    </row>
    <row r="828" spans="2:23">
      <c r="B828" s="254">
        <v>45855</v>
      </c>
      <c r="C828" s="255" t="s">
        <v>2671</v>
      </c>
      <c r="D828" s="256" t="s">
        <v>3397</v>
      </c>
      <c r="E828" s="257">
        <v>1422011</v>
      </c>
      <c r="F828" s="255" t="s">
        <v>906</v>
      </c>
      <c r="G828" s="258">
        <v>1000</v>
      </c>
      <c r="H828" s="258"/>
      <c r="I828" s="258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>
        <f t="shared" si="26"/>
        <v>1000</v>
      </c>
      <c r="V828" s="279"/>
      <c r="W828" s="275"/>
    </row>
    <row r="829" spans="2:23">
      <c r="B829" s="254">
        <v>45859</v>
      </c>
      <c r="C829" s="255" t="s">
        <v>3051</v>
      </c>
      <c r="D829" s="256" t="s">
        <v>3398</v>
      </c>
      <c r="E829" s="257">
        <v>1422011</v>
      </c>
      <c r="F829" s="255" t="s">
        <v>906</v>
      </c>
      <c r="G829" s="258">
        <v>1700</v>
      </c>
      <c r="H829" s="258"/>
      <c r="I829" s="258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>
        <f t="shared" si="26"/>
        <v>1700</v>
      </c>
      <c r="V829" s="279"/>
      <c r="W829" s="275"/>
    </row>
    <row r="830" spans="2:23">
      <c r="B830" s="254">
        <v>45859</v>
      </c>
      <c r="C830" s="255" t="s">
        <v>2990</v>
      </c>
      <c r="D830" s="256" t="s">
        <v>3389</v>
      </c>
      <c r="E830" s="257">
        <v>1422011</v>
      </c>
      <c r="F830" s="255" t="s">
        <v>906</v>
      </c>
      <c r="G830" s="258">
        <v>1000</v>
      </c>
      <c r="H830" s="258"/>
      <c r="I830" s="258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>
        <f t="shared" si="26"/>
        <v>1000</v>
      </c>
      <c r="V830" s="279"/>
      <c r="W830" s="275"/>
    </row>
    <row r="831" spans="2:23">
      <c r="B831" s="254">
        <v>45859</v>
      </c>
      <c r="C831" s="255" t="s">
        <v>2804</v>
      </c>
      <c r="D831" s="256" t="s">
        <v>3390</v>
      </c>
      <c r="E831" s="257">
        <v>1422011</v>
      </c>
      <c r="F831" s="255" t="s">
        <v>906</v>
      </c>
      <c r="G831" s="258">
        <v>1500</v>
      </c>
      <c r="H831" s="258"/>
      <c r="I831" s="258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>
        <f t="shared" si="26"/>
        <v>1500</v>
      </c>
      <c r="V831" s="279"/>
      <c r="W831" s="275"/>
    </row>
    <row r="832" spans="2:23">
      <c r="B832" s="254">
        <v>45859</v>
      </c>
      <c r="C832" s="255" t="s">
        <v>2646</v>
      </c>
      <c r="D832" s="256" t="s">
        <v>3399</v>
      </c>
      <c r="E832" s="257">
        <v>1422011</v>
      </c>
      <c r="F832" s="255" t="s">
        <v>906</v>
      </c>
      <c r="G832" s="258">
        <v>1000</v>
      </c>
      <c r="H832" s="258"/>
      <c r="I832" s="258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>
        <f t="shared" si="26"/>
        <v>1000</v>
      </c>
      <c r="V832" s="279"/>
      <c r="W832" s="275"/>
    </row>
    <row r="833" spans="2:23">
      <c r="B833" s="254">
        <v>45859</v>
      </c>
      <c r="C833" s="255" t="s">
        <v>2644</v>
      </c>
      <c r="D833" s="256" t="s">
        <v>3400</v>
      </c>
      <c r="E833" s="257">
        <v>1422011</v>
      </c>
      <c r="F833" s="255" t="s">
        <v>906</v>
      </c>
      <c r="G833" s="258">
        <v>1500</v>
      </c>
      <c r="H833" s="258"/>
      <c r="I833" s="258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>
        <f t="shared" si="26"/>
        <v>1500</v>
      </c>
      <c r="V833" s="279"/>
      <c r="W833" s="275"/>
    </row>
    <row r="834" spans="2:23">
      <c r="B834" s="254">
        <v>45867</v>
      </c>
      <c r="C834" s="255" t="s">
        <v>2643</v>
      </c>
      <c r="D834" s="256" t="s">
        <v>3401</v>
      </c>
      <c r="E834" s="257">
        <v>1422011</v>
      </c>
      <c r="F834" s="255" t="s">
        <v>906</v>
      </c>
      <c r="G834" s="258">
        <v>3000</v>
      </c>
      <c r="H834" s="258"/>
      <c r="I834" s="258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>
        <f t="shared" si="26"/>
        <v>3000</v>
      </c>
      <c r="V834" s="279"/>
      <c r="W834" s="275"/>
    </row>
    <row r="835" spans="2:23">
      <c r="B835" s="254">
        <v>45869</v>
      </c>
      <c r="C835" s="255" t="s">
        <v>3031</v>
      </c>
      <c r="D835" s="256" t="s">
        <v>3402</v>
      </c>
      <c r="E835" s="257">
        <v>1422011</v>
      </c>
      <c r="F835" s="255" t="s">
        <v>906</v>
      </c>
      <c r="G835" s="258">
        <v>3000</v>
      </c>
      <c r="H835" s="258"/>
      <c r="I835" s="258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>
        <f t="shared" si="26"/>
        <v>3000</v>
      </c>
      <c r="V835" s="279"/>
      <c r="W835" s="275"/>
    </row>
    <row r="836" spans="2:23">
      <c r="B836" s="254">
        <v>45869</v>
      </c>
      <c r="C836" s="255" t="s">
        <v>3051</v>
      </c>
      <c r="D836" s="256" t="s">
        <v>3403</v>
      </c>
      <c r="E836" s="257">
        <v>1422011</v>
      </c>
      <c r="F836" s="255" t="s">
        <v>906</v>
      </c>
      <c r="G836" s="258">
        <v>1200</v>
      </c>
      <c r="H836" s="258"/>
      <c r="I836" s="258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>
        <f t="shared" si="26"/>
        <v>1200</v>
      </c>
      <c r="V836" s="279"/>
      <c r="W836" s="275"/>
    </row>
    <row r="837" spans="2:23">
      <c r="B837" s="254">
        <v>45869</v>
      </c>
      <c r="C837" s="255" t="s">
        <v>2644</v>
      </c>
      <c r="D837" s="256" t="s">
        <v>3404</v>
      </c>
      <c r="E837" s="257">
        <v>1422011</v>
      </c>
      <c r="F837" s="255" t="s">
        <v>906</v>
      </c>
      <c r="G837" s="258">
        <v>1000</v>
      </c>
      <c r="H837" s="258"/>
      <c r="I837" s="258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>
        <f t="shared" si="26"/>
        <v>1000</v>
      </c>
      <c r="V837" s="279"/>
      <c r="W837" s="275"/>
    </row>
    <row r="838" spans="2:23">
      <c r="B838" s="254">
        <v>45869</v>
      </c>
      <c r="C838" s="255" t="s">
        <v>2646</v>
      </c>
      <c r="D838" s="256" t="s">
        <v>3405</v>
      </c>
      <c r="E838" s="257">
        <v>1422011</v>
      </c>
      <c r="F838" s="255" t="s">
        <v>906</v>
      </c>
      <c r="G838" s="258">
        <v>610</v>
      </c>
      <c r="H838" s="258"/>
      <c r="I838" s="258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>
        <f t="shared" si="26"/>
        <v>610</v>
      </c>
      <c r="V838" s="279"/>
      <c r="W838" s="275"/>
    </row>
    <row r="839" spans="2:23">
      <c r="B839" s="254">
        <v>45847</v>
      </c>
      <c r="C839" s="255" t="s">
        <v>3031</v>
      </c>
      <c r="D839" s="256" t="s">
        <v>3406</v>
      </c>
      <c r="E839" s="257">
        <v>1422018</v>
      </c>
      <c r="F839" s="255" t="s">
        <v>293</v>
      </c>
      <c r="G839" s="258">
        <v>1500</v>
      </c>
      <c r="H839" s="258"/>
      <c r="I839" s="258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>
        <f t="shared" si="26"/>
        <v>1500</v>
      </c>
      <c r="V839" s="279"/>
      <c r="W839" s="275"/>
    </row>
    <row r="840" spans="2:23">
      <c r="B840" s="254">
        <v>45852</v>
      </c>
      <c r="C840" s="255" t="s">
        <v>2646</v>
      </c>
      <c r="D840" s="254" t="s">
        <v>3395</v>
      </c>
      <c r="E840" s="257">
        <v>1422018</v>
      </c>
      <c r="F840" s="255" t="s">
        <v>293</v>
      </c>
      <c r="G840" s="258">
        <v>1000</v>
      </c>
      <c r="H840" s="258"/>
      <c r="I840" s="258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>
        <f t="shared" si="26"/>
        <v>1000</v>
      </c>
      <c r="V840" s="279"/>
      <c r="W840" s="275"/>
    </row>
    <row r="841" spans="2:23">
      <c r="B841" s="254">
        <v>45853</v>
      </c>
      <c r="C841" s="255" t="s">
        <v>2697</v>
      </c>
      <c r="D841" s="256" t="s">
        <v>3379</v>
      </c>
      <c r="E841" s="257">
        <v>1422018</v>
      </c>
      <c r="F841" s="255" t="s">
        <v>293</v>
      </c>
      <c r="G841" s="258">
        <v>1400</v>
      </c>
      <c r="H841" s="258"/>
      <c r="I841" s="258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>
        <f t="shared" si="26"/>
        <v>1400</v>
      </c>
      <c r="V841" s="279"/>
      <c r="W841" s="275"/>
    </row>
    <row r="842" spans="2:23">
      <c r="B842" s="254">
        <v>45863</v>
      </c>
      <c r="C842" s="255" t="s">
        <v>2643</v>
      </c>
      <c r="D842" s="256" t="s">
        <v>3372</v>
      </c>
      <c r="E842" s="257">
        <v>1422018</v>
      </c>
      <c r="F842" s="255" t="s">
        <v>293</v>
      </c>
      <c r="G842" s="258">
        <v>2000</v>
      </c>
      <c r="H842" s="258"/>
      <c r="I842" s="258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>
        <f t="shared" si="26"/>
        <v>2000</v>
      </c>
      <c r="V842" s="279"/>
      <c r="W842" s="275"/>
    </row>
    <row r="843" spans="2:23">
      <c r="B843" s="254">
        <v>45869</v>
      </c>
      <c r="C843" s="255" t="s">
        <v>2644</v>
      </c>
      <c r="D843" s="256" t="s">
        <v>3407</v>
      </c>
      <c r="E843" s="257">
        <v>1422018</v>
      </c>
      <c r="F843" s="255" t="s">
        <v>293</v>
      </c>
      <c r="G843" s="258">
        <v>1700</v>
      </c>
      <c r="H843" s="258"/>
      <c r="I843" s="258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>
        <f t="shared" si="26"/>
        <v>1700</v>
      </c>
      <c r="V843" s="279"/>
      <c r="W843" s="275"/>
    </row>
    <row r="844" spans="2:23">
      <c r="B844" s="254">
        <v>45840</v>
      </c>
      <c r="C844" s="255" t="s">
        <v>2726</v>
      </c>
      <c r="D844" s="256" t="s">
        <v>3408</v>
      </c>
      <c r="E844" s="257">
        <v>1422024</v>
      </c>
      <c r="F844" s="255" t="s">
        <v>301</v>
      </c>
      <c r="G844" s="258">
        <v>9000</v>
      </c>
      <c r="H844" s="258"/>
      <c r="I844" s="258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>
        <f t="shared" si="26"/>
        <v>9000</v>
      </c>
      <c r="V844" s="279"/>
      <c r="W844" s="275"/>
    </row>
    <row r="845" spans="2:23">
      <c r="B845" s="254">
        <v>45840</v>
      </c>
      <c r="C845" s="255" t="s">
        <v>2726</v>
      </c>
      <c r="D845" s="256" t="s">
        <v>3409</v>
      </c>
      <c r="E845" s="257">
        <v>1422024</v>
      </c>
      <c r="F845" s="255" t="s">
        <v>301</v>
      </c>
      <c r="G845" s="258">
        <v>1325.1</v>
      </c>
      <c r="H845" s="258"/>
      <c r="I845" s="258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>
        <f t="shared" si="26"/>
        <v>1325.1</v>
      </c>
      <c r="V845" s="279"/>
      <c r="W845" s="275"/>
    </row>
    <row r="846" spans="2:23">
      <c r="B846" s="254">
        <v>45866</v>
      </c>
      <c r="C846" s="255" t="s">
        <v>2726</v>
      </c>
      <c r="D846" s="256" t="s">
        <v>3410</v>
      </c>
      <c r="E846" s="257">
        <v>1422024</v>
      </c>
      <c r="F846" s="255" t="s">
        <v>301</v>
      </c>
      <c r="G846" s="258">
        <v>1000</v>
      </c>
      <c r="H846" s="258"/>
      <c r="I846" s="258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>
        <f t="shared" si="26"/>
        <v>1000</v>
      </c>
      <c r="V846" s="279"/>
      <c r="W846" s="275"/>
    </row>
    <row r="847" spans="2:23">
      <c r="B847" s="254">
        <v>45866</v>
      </c>
      <c r="C847" s="255" t="s">
        <v>2726</v>
      </c>
      <c r="D847" s="256" t="s">
        <v>3411</v>
      </c>
      <c r="E847" s="257">
        <v>1422024</v>
      </c>
      <c r="F847" s="255" t="s">
        <v>301</v>
      </c>
      <c r="G847" s="258">
        <v>1000</v>
      </c>
      <c r="H847" s="258"/>
      <c r="I847" s="258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>
        <f t="shared" si="26"/>
        <v>1000</v>
      </c>
      <c r="V847" s="279"/>
      <c r="W847" s="275"/>
    </row>
    <row r="848" spans="2:23">
      <c r="B848" s="254">
        <v>45866</v>
      </c>
      <c r="C848" s="255" t="s">
        <v>2726</v>
      </c>
      <c r="D848" s="256" t="s">
        <v>3412</v>
      </c>
      <c r="E848" s="257">
        <v>1422024</v>
      </c>
      <c r="F848" s="255" t="s">
        <v>301</v>
      </c>
      <c r="G848" s="258">
        <v>2220</v>
      </c>
      <c r="H848" s="258"/>
      <c r="I848" s="258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>
        <f t="shared" si="26"/>
        <v>2220</v>
      </c>
      <c r="V848" s="279"/>
      <c r="W848" s="275"/>
    </row>
    <row r="849" spans="2:23">
      <c r="B849" s="254">
        <v>45866</v>
      </c>
      <c r="C849" s="255" t="s">
        <v>2726</v>
      </c>
      <c r="D849" s="256" t="s">
        <v>3413</v>
      </c>
      <c r="E849" s="257">
        <v>1422024</v>
      </c>
      <c r="F849" s="255" t="s">
        <v>301</v>
      </c>
      <c r="G849" s="258">
        <v>600</v>
      </c>
      <c r="H849" s="258"/>
      <c r="I849" s="258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>
        <f t="shared" si="26"/>
        <v>600</v>
      </c>
      <c r="V849" s="279"/>
      <c r="W849" s="275"/>
    </row>
    <row r="850" spans="2:23">
      <c r="B850" s="254">
        <v>45866</v>
      </c>
      <c r="C850" s="255" t="s">
        <v>2726</v>
      </c>
      <c r="D850" s="256" t="s">
        <v>3414</v>
      </c>
      <c r="E850" s="257">
        <v>1422024</v>
      </c>
      <c r="F850" s="255" t="s">
        <v>301</v>
      </c>
      <c r="G850" s="258">
        <v>5300</v>
      </c>
      <c r="H850" s="258"/>
      <c r="I850" s="258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>
        <f t="shared" si="26"/>
        <v>5300</v>
      </c>
      <c r="V850" s="279"/>
      <c r="W850" s="275"/>
    </row>
    <row r="851" spans="2:23">
      <c r="B851" s="254">
        <v>45866</v>
      </c>
      <c r="C851" s="255" t="s">
        <v>2726</v>
      </c>
      <c r="D851" s="256" t="s">
        <v>3415</v>
      </c>
      <c r="E851" s="257">
        <v>1422024</v>
      </c>
      <c r="F851" s="255" t="s">
        <v>301</v>
      </c>
      <c r="G851" s="258">
        <v>8170</v>
      </c>
      <c r="H851" s="258"/>
      <c r="I851" s="258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>
        <f t="shared" si="26"/>
        <v>8170</v>
      </c>
      <c r="V851" s="279"/>
      <c r="W851" s="275"/>
    </row>
    <row r="852" spans="2:23">
      <c r="B852" s="254">
        <v>45847</v>
      </c>
      <c r="C852" s="255" t="s">
        <v>3031</v>
      </c>
      <c r="D852" s="256" t="s">
        <v>3416</v>
      </c>
      <c r="E852" s="257">
        <v>1422026</v>
      </c>
      <c r="F852" s="255" t="s">
        <v>303</v>
      </c>
      <c r="G852" s="258">
        <v>500</v>
      </c>
      <c r="H852" s="258"/>
      <c r="I852" s="258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>
        <f t="shared" si="26"/>
        <v>500</v>
      </c>
      <c r="V852" s="279"/>
      <c r="W852" s="275"/>
    </row>
    <row r="853" spans="2:23">
      <c r="B853" s="254">
        <v>45848</v>
      </c>
      <c r="C853" s="255" t="s">
        <v>2697</v>
      </c>
      <c r="D853" s="256" t="s">
        <v>3378</v>
      </c>
      <c r="E853" s="257">
        <v>1422026</v>
      </c>
      <c r="F853" s="255" t="s">
        <v>303</v>
      </c>
      <c r="G853" s="258">
        <v>1170</v>
      </c>
      <c r="H853" s="258"/>
      <c r="I853" s="258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>
        <f t="shared" si="26"/>
        <v>1170</v>
      </c>
      <c r="V853" s="279"/>
      <c r="W853" s="275"/>
    </row>
    <row r="854" spans="2:23">
      <c r="B854" s="254">
        <v>45869</v>
      </c>
      <c r="C854" s="255" t="s">
        <v>3031</v>
      </c>
      <c r="D854" s="256" t="s">
        <v>3402</v>
      </c>
      <c r="E854" s="257">
        <v>1422026</v>
      </c>
      <c r="F854" s="255" t="s">
        <v>303</v>
      </c>
      <c r="G854" s="258">
        <v>1000</v>
      </c>
      <c r="H854" s="258"/>
      <c r="I854" s="258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>
        <f t="shared" si="26"/>
        <v>1000</v>
      </c>
      <c r="V854" s="279"/>
      <c r="W854" s="275"/>
    </row>
    <row r="855" spans="2:23">
      <c r="B855" s="254">
        <v>45847</v>
      </c>
      <c r="C855" s="255" t="s">
        <v>2990</v>
      </c>
      <c r="D855" s="256" t="s">
        <v>3391</v>
      </c>
      <c r="E855" s="257">
        <v>1422033</v>
      </c>
      <c r="F855" s="255" t="s">
        <v>311</v>
      </c>
      <c r="G855" s="258">
        <v>1500</v>
      </c>
      <c r="H855" s="258"/>
      <c r="I855" s="258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>
        <f t="shared" si="26"/>
        <v>1500</v>
      </c>
      <c r="V855" s="279"/>
      <c r="W855" s="275"/>
    </row>
    <row r="856" spans="2:23">
      <c r="B856" s="254">
        <v>45847</v>
      </c>
      <c r="C856" s="255" t="s">
        <v>2804</v>
      </c>
      <c r="D856" s="256" t="s">
        <v>3392</v>
      </c>
      <c r="E856" s="257">
        <v>1422033</v>
      </c>
      <c r="F856" s="255" t="s">
        <v>311</v>
      </c>
      <c r="G856" s="258">
        <v>3000</v>
      </c>
      <c r="H856" s="258"/>
      <c r="I856" s="258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>
        <f t="shared" si="26"/>
        <v>3000</v>
      </c>
      <c r="V856" s="279"/>
      <c r="W856" s="275"/>
    </row>
    <row r="857" spans="2:23">
      <c r="B857" s="254">
        <v>45847</v>
      </c>
      <c r="C857" s="255" t="s">
        <v>3031</v>
      </c>
      <c r="D857" s="256" t="s">
        <v>3416</v>
      </c>
      <c r="E857" s="257">
        <v>1422033</v>
      </c>
      <c r="F857" s="255" t="s">
        <v>311</v>
      </c>
      <c r="G857" s="258">
        <v>3000</v>
      </c>
      <c r="H857" s="258"/>
      <c r="I857" s="258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>
        <f t="shared" si="26"/>
        <v>3000</v>
      </c>
      <c r="V857" s="279"/>
      <c r="W857" s="275"/>
    </row>
    <row r="858" spans="2:23">
      <c r="B858" s="254">
        <v>45848</v>
      </c>
      <c r="C858" s="255" t="s">
        <v>2949</v>
      </c>
      <c r="D858" s="256" t="s">
        <v>3417</v>
      </c>
      <c r="E858" s="257">
        <v>1422033</v>
      </c>
      <c r="F858" s="255" t="s">
        <v>311</v>
      </c>
      <c r="G858" s="258">
        <v>2610</v>
      </c>
      <c r="H858" s="258"/>
      <c r="I858" s="258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>
        <f t="shared" ref="U858:U889" si="27">G858</f>
        <v>2610</v>
      </c>
      <c r="V858" s="279"/>
      <c r="W858" s="275"/>
    </row>
    <row r="859" spans="2:23">
      <c r="B859" s="254">
        <v>45848</v>
      </c>
      <c r="C859" s="255" t="s">
        <v>3138</v>
      </c>
      <c r="D859" s="256" t="s">
        <v>3418</v>
      </c>
      <c r="E859" s="257">
        <v>1422033</v>
      </c>
      <c r="F859" s="255" t="s">
        <v>311</v>
      </c>
      <c r="G859" s="258">
        <v>1170</v>
      </c>
      <c r="H859" s="258"/>
      <c r="I859" s="258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>
        <f t="shared" si="27"/>
        <v>1170</v>
      </c>
      <c r="V859" s="279"/>
      <c r="W859" s="275"/>
    </row>
    <row r="860" spans="2:23">
      <c r="B860" s="254">
        <v>45848</v>
      </c>
      <c r="C860" s="255" t="s">
        <v>2949</v>
      </c>
      <c r="D860" s="256" t="s">
        <v>3419</v>
      </c>
      <c r="E860" s="257">
        <v>1422033</v>
      </c>
      <c r="F860" s="255" t="s">
        <v>311</v>
      </c>
      <c r="G860" s="258">
        <v>4000</v>
      </c>
      <c r="H860" s="258"/>
      <c r="I860" s="258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>
        <f t="shared" si="27"/>
        <v>4000</v>
      </c>
      <c r="V860" s="279"/>
      <c r="W860" s="275"/>
    </row>
    <row r="861" spans="2:23">
      <c r="B861" s="254">
        <v>45848</v>
      </c>
      <c r="C861" s="255" t="s">
        <v>2949</v>
      </c>
      <c r="D861" s="256" t="s">
        <v>3420</v>
      </c>
      <c r="E861" s="257">
        <v>1422033</v>
      </c>
      <c r="F861" s="255" t="s">
        <v>311</v>
      </c>
      <c r="G861" s="258">
        <v>700</v>
      </c>
      <c r="H861" s="258"/>
      <c r="I861" s="258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>
        <f t="shared" si="27"/>
        <v>700</v>
      </c>
      <c r="V861" s="279"/>
      <c r="W861" s="275"/>
    </row>
    <row r="862" spans="2:23">
      <c r="B862" s="254">
        <v>45848</v>
      </c>
      <c r="C862" s="255" t="s">
        <v>3138</v>
      </c>
      <c r="D862" s="256" t="s">
        <v>3421</v>
      </c>
      <c r="E862" s="257">
        <v>1422033</v>
      </c>
      <c r="F862" s="255" t="s">
        <v>311</v>
      </c>
      <c r="G862" s="258">
        <v>700</v>
      </c>
      <c r="H862" s="258"/>
      <c r="I862" s="258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>
        <f t="shared" si="27"/>
        <v>700</v>
      </c>
      <c r="V862" s="279"/>
      <c r="W862" s="275"/>
    </row>
    <row r="863" spans="2:23">
      <c r="B863" s="254">
        <v>45855</v>
      </c>
      <c r="C863" s="255" t="s">
        <v>3031</v>
      </c>
      <c r="D863" s="256" t="s">
        <v>3382</v>
      </c>
      <c r="E863" s="257">
        <v>1422033</v>
      </c>
      <c r="F863" s="255" t="s">
        <v>311</v>
      </c>
      <c r="G863" s="258">
        <v>1200</v>
      </c>
      <c r="H863" s="258"/>
      <c r="I863" s="258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>
        <f t="shared" si="27"/>
        <v>1200</v>
      </c>
      <c r="V863" s="279"/>
      <c r="W863" s="275"/>
    </row>
    <row r="864" spans="2:23">
      <c r="B864" s="254">
        <v>45855</v>
      </c>
      <c r="C864" s="255" t="s">
        <v>3031</v>
      </c>
      <c r="D864" s="256" t="s">
        <v>3422</v>
      </c>
      <c r="E864" s="257">
        <v>1422033</v>
      </c>
      <c r="F864" s="255" t="s">
        <v>311</v>
      </c>
      <c r="G864" s="258">
        <v>1275</v>
      </c>
      <c r="H864" s="258"/>
      <c r="I864" s="258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>
        <f t="shared" si="27"/>
        <v>1275</v>
      </c>
      <c r="V864" s="279"/>
      <c r="W864" s="275"/>
    </row>
    <row r="865" spans="2:23">
      <c r="B865" s="254">
        <v>45859</v>
      </c>
      <c r="C865" s="255" t="s">
        <v>2990</v>
      </c>
      <c r="D865" s="256" t="s">
        <v>3389</v>
      </c>
      <c r="E865" s="257">
        <v>1422033</v>
      </c>
      <c r="F865" s="255" t="s">
        <v>311</v>
      </c>
      <c r="G865" s="258">
        <v>3000</v>
      </c>
      <c r="H865" s="258"/>
      <c r="I865" s="258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>
        <f t="shared" si="27"/>
        <v>3000</v>
      </c>
      <c r="V865" s="279"/>
      <c r="W865" s="275"/>
    </row>
    <row r="866" spans="2:23">
      <c r="B866" s="254">
        <v>45859</v>
      </c>
      <c r="C866" s="255" t="s">
        <v>2804</v>
      </c>
      <c r="D866" s="256" t="s">
        <v>3390</v>
      </c>
      <c r="E866" s="257">
        <v>1422033</v>
      </c>
      <c r="F866" s="255" t="s">
        <v>311</v>
      </c>
      <c r="G866" s="258">
        <v>2000</v>
      </c>
      <c r="H866" s="258"/>
      <c r="I866" s="258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>
        <f t="shared" si="27"/>
        <v>2000</v>
      </c>
      <c r="V866" s="279"/>
      <c r="W866" s="275"/>
    </row>
    <row r="867" spans="2:23">
      <c r="B867" s="254">
        <v>45859</v>
      </c>
      <c r="C867" s="255" t="s">
        <v>2646</v>
      </c>
      <c r="D867" s="256" t="s">
        <v>3399</v>
      </c>
      <c r="E867" s="257">
        <v>1422033</v>
      </c>
      <c r="F867" s="255" t="s">
        <v>311</v>
      </c>
      <c r="G867" s="258">
        <v>2000</v>
      </c>
      <c r="H867" s="258"/>
      <c r="I867" s="258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>
        <f t="shared" si="27"/>
        <v>2000</v>
      </c>
      <c r="V867" s="279"/>
      <c r="W867" s="275"/>
    </row>
    <row r="868" spans="2:23">
      <c r="B868" s="254">
        <v>45859</v>
      </c>
      <c r="C868" s="255" t="s">
        <v>2644</v>
      </c>
      <c r="D868" s="256" t="s">
        <v>3400</v>
      </c>
      <c r="E868" s="257">
        <v>1422033</v>
      </c>
      <c r="F868" s="255" t="s">
        <v>311</v>
      </c>
      <c r="G868" s="258">
        <v>1500</v>
      </c>
      <c r="H868" s="258"/>
      <c r="I868" s="258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>
        <f t="shared" si="27"/>
        <v>1500</v>
      </c>
      <c r="V868" s="279"/>
      <c r="W868" s="275"/>
    </row>
    <row r="869" spans="2:23">
      <c r="B869" s="254">
        <v>45866</v>
      </c>
      <c r="C869" s="255" t="s">
        <v>2949</v>
      </c>
      <c r="D869" s="256" t="s">
        <v>3423</v>
      </c>
      <c r="E869" s="257">
        <v>1422033</v>
      </c>
      <c r="F869" s="255" t="s">
        <v>311</v>
      </c>
      <c r="G869" s="258">
        <v>1310</v>
      </c>
      <c r="H869" s="258"/>
      <c r="I869" s="258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>
        <f t="shared" si="27"/>
        <v>1310</v>
      </c>
      <c r="V869" s="279"/>
      <c r="W869" s="275"/>
    </row>
    <row r="870" spans="2:23">
      <c r="B870" s="254">
        <v>45866</v>
      </c>
      <c r="C870" s="255" t="s">
        <v>2949</v>
      </c>
      <c r="D870" s="256" t="s">
        <v>3424</v>
      </c>
      <c r="E870" s="257">
        <v>1422033</v>
      </c>
      <c r="F870" s="255" t="s">
        <v>311</v>
      </c>
      <c r="G870" s="258">
        <v>1000</v>
      </c>
      <c r="H870" s="258"/>
      <c r="I870" s="258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>
        <f t="shared" si="27"/>
        <v>1000</v>
      </c>
      <c r="V870" s="279"/>
      <c r="W870" s="275"/>
    </row>
    <row r="871" spans="2:23">
      <c r="B871" s="254">
        <v>45867</v>
      </c>
      <c r="C871" s="255" t="s">
        <v>2643</v>
      </c>
      <c r="D871" s="256" t="s">
        <v>3401</v>
      </c>
      <c r="E871" s="257">
        <v>1422033</v>
      </c>
      <c r="F871" s="255" t="s">
        <v>311</v>
      </c>
      <c r="G871" s="258">
        <v>6000</v>
      </c>
      <c r="H871" s="258"/>
      <c r="I871" s="258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>
        <f t="shared" si="27"/>
        <v>6000</v>
      </c>
      <c r="V871" s="279"/>
      <c r="W871" s="275"/>
    </row>
    <row r="872" spans="2:23">
      <c r="B872" s="254">
        <v>45869</v>
      </c>
      <c r="C872" s="255" t="s">
        <v>3031</v>
      </c>
      <c r="D872" s="256" t="s">
        <v>3402</v>
      </c>
      <c r="E872" s="257">
        <v>1422033</v>
      </c>
      <c r="F872" s="255" t="s">
        <v>311</v>
      </c>
      <c r="G872" s="258">
        <v>2530</v>
      </c>
      <c r="H872" s="258"/>
      <c r="I872" s="258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>
        <f t="shared" si="27"/>
        <v>2530</v>
      </c>
      <c r="V872" s="279"/>
      <c r="W872" s="275"/>
    </row>
    <row r="873" spans="2:23">
      <c r="B873" s="254">
        <v>45869</v>
      </c>
      <c r="C873" s="255" t="s">
        <v>2990</v>
      </c>
      <c r="D873" s="256" t="s">
        <v>3425</v>
      </c>
      <c r="E873" s="257">
        <v>1422033</v>
      </c>
      <c r="F873" s="255" t="s">
        <v>311</v>
      </c>
      <c r="G873" s="258">
        <v>300</v>
      </c>
      <c r="H873" s="258"/>
      <c r="I873" s="258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>
        <f t="shared" si="27"/>
        <v>300</v>
      </c>
      <c r="V873" s="279"/>
      <c r="W873" s="275"/>
    </row>
    <row r="874" spans="2:23">
      <c r="B874" s="254">
        <v>45869</v>
      </c>
      <c r="C874" s="255" t="s">
        <v>2644</v>
      </c>
      <c r="D874" s="256" t="s">
        <v>3404</v>
      </c>
      <c r="E874" s="257">
        <v>1422033</v>
      </c>
      <c r="F874" s="255" t="s">
        <v>311</v>
      </c>
      <c r="G874" s="258">
        <v>500</v>
      </c>
      <c r="H874" s="258"/>
      <c r="I874" s="258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>
        <f t="shared" si="27"/>
        <v>500</v>
      </c>
      <c r="V874" s="279"/>
      <c r="W874" s="275"/>
    </row>
    <row r="875" spans="2:23">
      <c r="B875" s="254">
        <v>45869</v>
      </c>
      <c r="C875" s="255" t="s">
        <v>2646</v>
      </c>
      <c r="D875" s="256" t="s">
        <v>3426</v>
      </c>
      <c r="E875" s="257">
        <v>1422033</v>
      </c>
      <c r="F875" s="255" t="s">
        <v>311</v>
      </c>
      <c r="G875" s="258">
        <v>650</v>
      </c>
      <c r="H875" s="258"/>
      <c r="I875" s="258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>
        <f t="shared" si="27"/>
        <v>650</v>
      </c>
      <c r="V875" s="279"/>
      <c r="W875" s="275"/>
    </row>
    <row r="876" spans="2:23">
      <c r="B876" s="254">
        <v>45869</v>
      </c>
      <c r="C876" s="255" t="s">
        <v>2646</v>
      </c>
      <c r="D876" s="256" t="s">
        <v>3405</v>
      </c>
      <c r="E876" s="257">
        <v>1422033</v>
      </c>
      <c r="F876" s="255" t="s">
        <v>311</v>
      </c>
      <c r="G876" s="258">
        <v>1000</v>
      </c>
      <c r="H876" s="258"/>
      <c r="I876" s="258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>
        <f t="shared" si="27"/>
        <v>1000</v>
      </c>
      <c r="V876" s="279"/>
      <c r="W876" s="275"/>
    </row>
    <row r="877" spans="2:23">
      <c r="B877" s="254">
        <v>45845</v>
      </c>
      <c r="C877" s="255" t="s">
        <v>2936</v>
      </c>
      <c r="D877" s="256" t="s">
        <v>3427</v>
      </c>
      <c r="E877" s="257">
        <v>1422038</v>
      </c>
      <c r="F877" s="255" t="s">
        <v>315</v>
      </c>
      <c r="G877" s="258">
        <v>500</v>
      </c>
      <c r="H877" s="258"/>
      <c r="I877" s="258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>
        <f t="shared" si="27"/>
        <v>500</v>
      </c>
      <c r="V877" s="279"/>
      <c r="W877" s="275"/>
    </row>
    <row r="878" spans="2:23">
      <c r="B878" s="254">
        <v>45847</v>
      </c>
      <c r="C878" s="255" t="s">
        <v>3037</v>
      </c>
      <c r="D878" s="256" t="s">
        <v>3428</v>
      </c>
      <c r="E878" s="257">
        <v>1422040</v>
      </c>
      <c r="F878" s="255" t="s">
        <v>317</v>
      </c>
      <c r="G878" s="258">
        <v>1200</v>
      </c>
      <c r="H878" s="258"/>
      <c r="I878" s="258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>
        <f t="shared" si="27"/>
        <v>1200</v>
      </c>
      <c r="V878" s="279"/>
      <c r="W878" s="275"/>
    </row>
    <row r="879" spans="2:23">
      <c r="B879" s="254">
        <v>45847</v>
      </c>
      <c r="C879" s="255" t="s">
        <v>3037</v>
      </c>
      <c r="D879" s="256" t="s">
        <v>3429</v>
      </c>
      <c r="E879" s="257">
        <v>1422040</v>
      </c>
      <c r="F879" s="255" t="s">
        <v>317</v>
      </c>
      <c r="G879" s="258">
        <v>3800</v>
      </c>
      <c r="H879" s="258"/>
      <c r="I879" s="258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>
        <f t="shared" si="27"/>
        <v>3800</v>
      </c>
      <c r="V879" s="279"/>
      <c r="W879" s="275"/>
    </row>
    <row r="880" spans="2:23">
      <c r="B880" s="254">
        <v>45847</v>
      </c>
      <c r="C880" s="255" t="s">
        <v>3037</v>
      </c>
      <c r="D880" s="256" t="s">
        <v>3430</v>
      </c>
      <c r="E880" s="257">
        <v>1422040</v>
      </c>
      <c r="F880" s="255" t="s">
        <v>317</v>
      </c>
      <c r="G880" s="258">
        <v>2350</v>
      </c>
      <c r="H880" s="258"/>
      <c r="I880" s="258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>
        <f t="shared" si="27"/>
        <v>2350</v>
      </c>
      <c r="V880" s="279"/>
      <c r="W880" s="275"/>
    </row>
    <row r="881" spans="2:23">
      <c r="B881" s="254">
        <v>45847</v>
      </c>
      <c r="C881" s="255" t="s">
        <v>3037</v>
      </c>
      <c r="D881" s="256" t="s">
        <v>3431</v>
      </c>
      <c r="E881" s="257">
        <v>1422040</v>
      </c>
      <c r="F881" s="255" t="s">
        <v>317</v>
      </c>
      <c r="G881" s="258">
        <v>2700</v>
      </c>
      <c r="H881" s="258"/>
      <c r="I881" s="258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>
        <f t="shared" si="27"/>
        <v>2700</v>
      </c>
      <c r="V881" s="279"/>
      <c r="W881" s="275"/>
    </row>
    <row r="882" spans="2:23">
      <c r="B882" s="254">
        <v>45849</v>
      </c>
      <c r="C882" s="255" t="s">
        <v>3258</v>
      </c>
      <c r="D882" s="256" t="s">
        <v>3432</v>
      </c>
      <c r="E882" s="257">
        <v>1422040</v>
      </c>
      <c r="F882" s="255" t="s">
        <v>317</v>
      </c>
      <c r="G882" s="258">
        <v>1200</v>
      </c>
      <c r="H882" s="258"/>
      <c r="I882" s="258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>
        <f t="shared" si="27"/>
        <v>1200</v>
      </c>
      <c r="V882" s="279"/>
      <c r="W882" s="275"/>
    </row>
    <row r="883" spans="2:23">
      <c r="B883" s="254">
        <v>45854</v>
      </c>
      <c r="C883" s="255" t="s">
        <v>3037</v>
      </c>
      <c r="D883" s="256" t="s">
        <v>3433</v>
      </c>
      <c r="E883" s="257">
        <v>1422040</v>
      </c>
      <c r="F883" s="255" t="s">
        <v>317</v>
      </c>
      <c r="G883" s="258">
        <v>7000</v>
      </c>
      <c r="H883" s="258"/>
      <c r="I883" s="258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>
        <f t="shared" si="27"/>
        <v>7000</v>
      </c>
      <c r="V883" s="279"/>
      <c r="W883" s="275"/>
    </row>
    <row r="884" spans="2:23">
      <c r="B884" s="254">
        <v>45854</v>
      </c>
      <c r="C884" s="255" t="s">
        <v>3037</v>
      </c>
      <c r="D884" s="256" t="s">
        <v>3434</v>
      </c>
      <c r="E884" s="257">
        <v>1422040</v>
      </c>
      <c r="F884" s="255" t="s">
        <v>317</v>
      </c>
      <c r="G884" s="258">
        <v>400</v>
      </c>
      <c r="H884" s="258"/>
      <c r="I884" s="258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>
        <f t="shared" si="27"/>
        <v>400</v>
      </c>
      <c r="V884" s="279"/>
      <c r="W884" s="275"/>
    </row>
    <row r="885" spans="2:23">
      <c r="B885" s="254">
        <v>45854</v>
      </c>
      <c r="C885" s="255" t="s">
        <v>3037</v>
      </c>
      <c r="D885" s="256" t="s">
        <v>3435</v>
      </c>
      <c r="E885" s="257">
        <v>1422040</v>
      </c>
      <c r="F885" s="255" t="s">
        <v>317</v>
      </c>
      <c r="G885" s="258">
        <v>600</v>
      </c>
      <c r="H885" s="258"/>
      <c r="I885" s="258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>
        <f t="shared" si="27"/>
        <v>600</v>
      </c>
      <c r="V885" s="279"/>
      <c r="W885" s="275"/>
    </row>
    <row r="886" spans="2:23">
      <c r="B886" s="254">
        <v>45855</v>
      </c>
      <c r="C886" s="255" t="s">
        <v>3258</v>
      </c>
      <c r="D886" s="256" t="s">
        <v>3436</v>
      </c>
      <c r="E886" s="257">
        <v>1422040</v>
      </c>
      <c r="F886" s="255" t="s">
        <v>317</v>
      </c>
      <c r="G886" s="258">
        <v>2300</v>
      </c>
      <c r="H886" s="258"/>
      <c r="I886" s="258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>
        <f t="shared" si="27"/>
        <v>2300</v>
      </c>
      <c r="V886" s="279"/>
      <c r="W886" s="275"/>
    </row>
    <row r="887" spans="2:23">
      <c r="B887" s="254">
        <v>45863</v>
      </c>
      <c r="C887" s="255" t="s">
        <v>3258</v>
      </c>
      <c r="D887" s="256" t="s">
        <v>3437</v>
      </c>
      <c r="E887" s="257">
        <v>1422040</v>
      </c>
      <c r="F887" s="255" t="s">
        <v>317</v>
      </c>
      <c r="G887" s="258">
        <v>1400</v>
      </c>
      <c r="H887" s="258"/>
      <c r="I887" s="258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>
        <f t="shared" si="27"/>
        <v>1400</v>
      </c>
      <c r="V887" s="279"/>
      <c r="W887" s="275"/>
    </row>
    <row r="888" spans="2:23">
      <c r="B888" s="254">
        <v>45866</v>
      </c>
      <c r="C888" s="255" t="s">
        <v>2726</v>
      </c>
      <c r="D888" s="256" t="s">
        <v>3410</v>
      </c>
      <c r="E888" s="257">
        <v>1422040</v>
      </c>
      <c r="F888" s="255" t="s">
        <v>317</v>
      </c>
      <c r="G888" s="258">
        <v>1000</v>
      </c>
      <c r="H888" s="258"/>
      <c r="I888" s="258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>
        <f t="shared" si="27"/>
        <v>1000</v>
      </c>
      <c r="V888" s="279"/>
      <c r="W888" s="275"/>
    </row>
    <row r="889" spans="2:23">
      <c r="B889" s="254">
        <v>45866</v>
      </c>
      <c r="C889" s="255" t="s">
        <v>3037</v>
      </c>
      <c r="D889" s="256" t="s">
        <v>3438</v>
      </c>
      <c r="E889" s="257">
        <v>1422040</v>
      </c>
      <c r="F889" s="255" t="s">
        <v>317</v>
      </c>
      <c r="G889" s="258">
        <v>1000</v>
      </c>
      <c r="H889" s="258"/>
      <c r="I889" s="258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>
        <f t="shared" si="27"/>
        <v>1000</v>
      </c>
      <c r="V889" s="279"/>
      <c r="W889" s="275"/>
    </row>
    <row r="890" spans="2:23">
      <c r="B890" s="254">
        <v>45840</v>
      </c>
      <c r="C890" s="255" t="s">
        <v>2726</v>
      </c>
      <c r="D890" s="256" t="s">
        <v>3439</v>
      </c>
      <c r="E890" s="257">
        <v>1422044</v>
      </c>
      <c r="F890" s="255" t="s">
        <v>323</v>
      </c>
      <c r="G890" s="258">
        <v>1800</v>
      </c>
      <c r="H890" s="258"/>
      <c r="I890" s="258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>
        <f t="shared" ref="U890:U921" si="28">G890</f>
        <v>1800</v>
      </c>
      <c r="V890" s="279"/>
      <c r="W890" s="275"/>
    </row>
    <row r="891" spans="2:23">
      <c r="B891" s="254">
        <v>45855</v>
      </c>
      <c r="C891" s="255" t="s">
        <v>3031</v>
      </c>
      <c r="D891" s="256" t="s">
        <v>3382</v>
      </c>
      <c r="E891" s="257">
        <v>1422044</v>
      </c>
      <c r="F891" s="255" t="s">
        <v>323</v>
      </c>
      <c r="G891" s="258">
        <v>1300</v>
      </c>
      <c r="H891" s="258"/>
      <c r="I891" s="258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>
        <f t="shared" si="28"/>
        <v>1300</v>
      </c>
      <c r="V891" s="279"/>
      <c r="W891" s="275"/>
    </row>
    <row r="892" spans="2:23">
      <c r="B892" s="254" t="s">
        <v>3440</v>
      </c>
      <c r="C892" s="255" t="s">
        <v>2643</v>
      </c>
      <c r="D892" s="256" t="s">
        <v>3441</v>
      </c>
      <c r="E892" s="257">
        <v>1422044</v>
      </c>
      <c r="F892" s="255" t="s">
        <v>323</v>
      </c>
      <c r="G892" s="258">
        <v>7575</v>
      </c>
      <c r="H892" s="258"/>
      <c r="I892" s="258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>
        <f t="shared" si="28"/>
        <v>7575</v>
      </c>
      <c r="V892" s="279"/>
      <c r="W892" s="275"/>
    </row>
    <row r="893" spans="2:23">
      <c r="B893" s="254">
        <v>45847</v>
      </c>
      <c r="C893" s="255" t="s">
        <v>3031</v>
      </c>
      <c r="D893" s="256" t="s">
        <v>3416</v>
      </c>
      <c r="E893" s="257">
        <v>1422053</v>
      </c>
      <c r="F893" s="255" t="s">
        <v>329</v>
      </c>
      <c r="G893" s="258">
        <v>710</v>
      </c>
      <c r="H893" s="258"/>
      <c r="I893" s="258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>
        <f t="shared" si="28"/>
        <v>710</v>
      </c>
      <c r="V893" s="279"/>
      <c r="W893" s="275"/>
    </row>
    <row r="894" spans="2:23">
      <c r="B894" s="254">
        <v>45847</v>
      </c>
      <c r="C894" s="255" t="s">
        <v>3031</v>
      </c>
      <c r="D894" s="256" t="s">
        <v>3416</v>
      </c>
      <c r="E894" s="257">
        <v>1422062</v>
      </c>
      <c r="F894" s="255" t="s">
        <v>335</v>
      </c>
      <c r="G894" s="258">
        <v>1000</v>
      </c>
      <c r="H894" s="258"/>
      <c r="I894" s="258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>
        <f t="shared" si="28"/>
        <v>1000</v>
      </c>
      <c r="V894" s="279"/>
      <c r="W894" s="275"/>
    </row>
    <row r="895" spans="2:23">
      <c r="B895" s="254">
        <v>45847</v>
      </c>
      <c r="C895" s="255" t="s">
        <v>3101</v>
      </c>
      <c r="D895" s="256" t="s">
        <v>3442</v>
      </c>
      <c r="E895" s="257">
        <v>1423001</v>
      </c>
      <c r="F895" s="255" t="s">
        <v>217</v>
      </c>
      <c r="G895" s="258">
        <v>16500</v>
      </c>
      <c r="H895" s="258"/>
      <c r="I895" s="258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>
        <f t="shared" si="28"/>
        <v>16500</v>
      </c>
      <c r="V895" s="279"/>
      <c r="W895" s="275"/>
    </row>
    <row r="896" spans="2:23">
      <c r="B896" s="254">
        <v>45847</v>
      </c>
      <c r="C896" s="255" t="s">
        <v>3101</v>
      </c>
      <c r="D896" s="256" t="s">
        <v>3443</v>
      </c>
      <c r="E896" s="257">
        <v>1423001</v>
      </c>
      <c r="F896" s="255" t="s">
        <v>217</v>
      </c>
      <c r="G896" s="258">
        <v>20000</v>
      </c>
      <c r="H896" s="258"/>
      <c r="I896" s="258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>
        <f t="shared" si="28"/>
        <v>20000</v>
      </c>
      <c r="V896" s="279"/>
      <c r="W896" s="275"/>
    </row>
    <row r="897" spans="2:23">
      <c r="B897" s="254">
        <v>45854</v>
      </c>
      <c r="C897" s="255" t="s">
        <v>3101</v>
      </c>
      <c r="D897" s="256" t="s">
        <v>3444</v>
      </c>
      <c r="E897" s="257">
        <v>1423001</v>
      </c>
      <c r="F897" s="255" t="s">
        <v>217</v>
      </c>
      <c r="G897" s="258">
        <v>20000</v>
      </c>
      <c r="H897" s="258"/>
      <c r="I897" s="258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>
        <f t="shared" si="28"/>
        <v>20000</v>
      </c>
      <c r="V897" s="279"/>
      <c r="W897" s="275"/>
    </row>
    <row r="898" spans="2:23">
      <c r="B898" s="254">
        <v>45855</v>
      </c>
      <c r="C898" s="255" t="s">
        <v>3101</v>
      </c>
      <c r="D898" s="256" t="s">
        <v>3445</v>
      </c>
      <c r="E898" s="257">
        <v>1423001</v>
      </c>
      <c r="F898" s="255" t="s">
        <v>217</v>
      </c>
      <c r="G898" s="258">
        <v>20000</v>
      </c>
      <c r="H898" s="258"/>
      <c r="I898" s="258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>
        <f t="shared" si="28"/>
        <v>20000</v>
      </c>
      <c r="V898" s="279"/>
      <c r="W898" s="275"/>
    </row>
    <row r="899" spans="2:23">
      <c r="B899" s="254">
        <v>45860</v>
      </c>
      <c r="C899" s="255" t="s">
        <v>3101</v>
      </c>
      <c r="D899" s="256" t="s">
        <v>3446</v>
      </c>
      <c r="E899" s="257">
        <v>1423001</v>
      </c>
      <c r="F899" s="255" t="s">
        <v>217</v>
      </c>
      <c r="G899" s="258">
        <v>20000</v>
      </c>
      <c r="H899" s="258"/>
      <c r="I899" s="258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>
        <f t="shared" si="28"/>
        <v>20000</v>
      </c>
      <c r="V899" s="279"/>
      <c r="W899" s="275"/>
    </row>
    <row r="900" spans="2:23">
      <c r="B900" s="254">
        <v>45866</v>
      </c>
      <c r="C900" s="255" t="s">
        <v>3101</v>
      </c>
      <c r="D900" s="256" t="s">
        <v>3447</v>
      </c>
      <c r="E900" s="257">
        <v>1423001</v>
      </c>
      <c r="F900" s="255" t="s">
        <v>217</v>
      </c>
      <c r="G900" s="258">
        <v>10000</v>
      </c>
      <c r="H900" s="258"/>
      <c r="I900" s="258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>
        <f t="shared" si="28"/>
        <v>10000</v>
      </c>
      <c r="V900" s="279"/>
      <c r="W900" s="275"/>
    </row>
    <row r="901" spans="2:23">
      <c r="B901" s="254">
        <v>45866</v>
      </c>
      <c r="C901" s="255" t="s">
        <v>3101</v>
      </c>
      <c r="D901" s="256" t="s">
        <v>3448</v>
      </c>
      <c r="E901" s="257">
        <v>1423001</v>
      </c>
      <c r="F901" s="255" t="s">
        <v>217</v>
      </c>
      <c r="G901" s="258">
        <v>20000</v>
      </c>
      <c r="H901" s="258"/>
      <c r="I901" s="258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>
        <f t="shared" si="28"/>
        <v>20000</v>
      </c>
      <c r="V901" s="279"/>
      <c r="W901" s="275"/>
    </row>
    <row r="902" spans="2:23">
      <c r="B902" s="254">
        <v>45859</v>
      </c>
      <c r="C902" s="255" t="s">
        <v>2936</v>
      </c>
      <c r="D902" s="256" t="s">
        <v>3449</v>
      </c>
      <c r="E902" s="257">
        <v>1423011</v>
      </c>
      <c r="F902" s="255" t="s">
        <v>911</v>
      </c>
      <c r="G902" s="258">
        <v>1000</v>
      </c>
      <c r="H902" s="258"/>
      <c r="I902" s="258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>
        <f t="shared" si="28"/>
        <v>1000</v>
      </c>
      <c r="V902" s="279"/>
      <c r="W902" s="275"/>
    </row>
    <row r="903" spans="2:23">
      <c r="B903" s="254">
        <v>45863</v>
      </c>
      <c r="C903" s="255" t="s">
        <v>2643</v>
      </c>
      <c r="D903" s="256" t="s">
        <v>3372</v>
      </c>
      <c r="E903" s="257">
        <v>1423011</v>
      </c>
      <c r="F903" s="255" t="s">
        <v>911</v>
      </c>
      <c r="G903" s="258">
        <v>3170</v>
      </c>
      <c r="H903" s="258"/>
      <c r="I903" s="258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>
        <f t="shared" si="28"/>
        <v>3170</v>
      </c>
      <c r="V903" s="279"/>
      <c r="W903" s="275"/>
    </row>
    <row r="904" spans="2:23">
      <c r="B904" s="254">
        <v>45867</v>
      </c>
      <c r="C904" s="255" t="s">
        <v>2643</v>
      </c>
      <c r="D904" s="256" t="s">
        <v>3401</v>
      </c>
      <c r="E904" s="257">
        <v>1423011</v>
      </c>
      <c r="F904" s="255" t="s">
        <v>911</v>
      </c>
      <c r="G904" s="258">
        <v>8584</v>
      </c>
      <c r="H904" s="258"/>
      <c r="I904" s="258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>
        <f t="shared" si="28"/>
        <v>8584</v>
      </c>
      <c r="V904" s="279"/>
      <c r="W904" s="275"/>
    </row>
    <row r="905" spans="2:23">
      <c r="B905" s="254">
        <v>45852</v>
      </c>
      <c r="C905" s="255" t="s">
        <v>2644</v>
      </c>
      <c r="D905" s="256" t="s">
        <v>3450</v>
      </c>
      <c r="E905" s="257">
        <v>1423017</v>
      </c>
      <c r="F905" s="255" t="s">
        <v>914</v>
      </c>
      <c r="G905" s="258">
        <v>200</v>
      </c>
      <c r="H905" s="258"/>
      <c r="I905" s="258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>
        <f t="shared" si="28"/>
        <v>200</v>
      </c>
      <c r="V905" s="279"/>
      <c r="W905" s="275"/>
    </row>
    <row r="906" spans="2:23">
      <c r="B906" s="254">
        <v>45852</v>
      </c>
      <c r="C906" s="255" t="s">
        <v>2644</v>
      </c>
      <c r="D906" s="256" t="s">
        <v>3451</v>
      </c>
      <c r="E906" s="257">
        <v>1423017</v>
      </c>
      <c r="F906" s="255" t="s">
        <v>914</v>
      </c>
      <c r="G906" s="258">
        <v>780</v>
      </c>
      <c r="H906" s="258"/>
      <c r="I906" s="258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>
        <f t="shared" si="28"/>
        <v>780</v>
      </c>
      <c r="V906" s="279"/>
      <c r="W906" s="275"/>
    </row>
    <row r="907" spans="2:23">
      <c r="B907" s="254">
        <v>45840</v>
      </c>
      <c r="C907" s="255" t="s">
        <v>3452</v>
      </c>
      <c r="D907" s="256" t="s">
        <v>3453</v>
      </c>
      <c r="E907" s="257">
        <v>1423078</v>
      </c>
      <c r="F907" s="255" t="s">
        <v>915</v>
      </c>
      <c r="G907" s="258">
        <v>300</v>
      </c>
      <c r="H907" s="258"/>
      <c r="I907" s="258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>
        <f t="shared" si="28"/>
        <v>300</v>
      </c>
      <c r="V907" s="279"/>
      <c r="W907" s="275"/>
    </row>
    <row r="908" spans="2:23">
      <c r="B908" s="254">
        <v>45841</v>
      </c>
      <c r="C908" s="255" t="s">
        <v>2914</v>
      </c>
      <c r="D908" s="256" t="s">
        <v>3454</v>
      </c>
      <c r="E908" s="257">
        <v>1423078</v>
      </c>
      <c r="F908" s="255" t="s">
        <v>915</v>
      </c>
      <c r="G908" s="258">
        <v>3000</v>
      </c>
      <c r="H908" s="258"/>
      <c r="I908" s="258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>
        <f t="shared" si="28"/>
        <v>3000</v>
      </c>
      <c r="V908" s="279"/>
      <c r="W908" s="275"/>
    </row>
    <row r="909" spans="2:23">
      <c r="B909" s="254">
        <v>45841</v>
      </c>
      <c r="C909" s="255" t="s">
        <v>2914</v>
      </c>
      <c r="D909" s="256" t="s">
        <v>3455</v>
      </c>
      <c r="E909" s="257">
        <v>1423078</v>
      </c>
      <c r="F909" s="255" t="s">
        <v>915</v>
      </c>
      <c r="G909" s="258">
        <v>3150</v>
      </c>
      <c r="H909" s="258"/>
      <c r="I909" s="258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>
        <f t="shared" si="28"/>
        <v>3150</v>
      </c>
      <c r="V909" s="279"/>
      <c r="W909" s="275"/>
    </row>
    <row r="910" spans="2:23">
      <c r="B910" s="254" t="s">
        <v>3456</v>
      </c>
      <c r="C910" s="255" t="s">
        <v>2671</v>
      </c>
      <c r="D910" s="256" t="s">
        <v>3457</v>
      </c>
      <c r="E910" s="257">
        <v>1423078</v>
      </c>
      <c r="F910" s="255" t="s">
        <v>915</v>
      </c>
      <c r="G910" s="258">
        <v>1000</v>
      </c>
      <c r="H910" s="258"/>
      <c r="I910" s="258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>
        <f t="shared" si="28"/>
        <v>1000</v>
      </c>
      <c r="V910" s="279"/>
      <c r="W910" s="275"/>
    </row>
    <row r="911" spans="2:23">
      <c r="B911" s="254">
        <v>45841</v>
      </c>
      <c r="C911" s="255" t="s">
        <v>2914</v>
      </c>
      <c r="D911" s="256" t="s">
        <v>3458</v>
      </c>
      <c r="E911" s="257">
        <v>1423078</v>
      </c>
      <c r="F911" s="255" t="s">
        <v>915</v>
      </c>
      <c r="G911" s="258">
        <v>1000</v>
      </c>
      <c r="H911" s="258"/>
      <c r="I911" s="258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>
        <f t="shared" si="28"/>
        <v>1000</v>
      </c>
      <c r="V911" s="279"/>
      <c r="W911" s="275"/>
    </row>
    <row r="912" spans="2:23">
      <c r="B912" s="254">
        <v>45847</v>
      </c>
      <c r="C912" s="255" t="s">
        <v>2804</v>
      </c>
      <c r="D912" s="256" t="s">
        <v>3459</v>
      </c>
      <c r="E912" s="257">
        <v>1423078</v>
      </c>
      <c r="F912" s="255" t="s">
        <v>915</v>
      </c>
      <c r="G912" s="258">
        <v>700</v>
      </c>
      <c r="H912" s="258"/>
      <c r="I912" s="258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>
        <f t="shared" si="28"/>
        <v>700</v>
      </c>
      <c r="V912" s="279"/>
      <c r="W912" s="275"/>
    </row>
    <row r="913" spans="2:23">
      <c r="B913" s="254">
        <v>45849</v>
      </c>
      <c r="C913" s="255" t="s">
        <v>2914</v>
      </c>
      <c r="D913" s="256" t="s">
        <v>3460</v>
      </c>
      <c r="E913" s="257">
        <v>1423078</v>
      </c>
      <c r="F913" s="255" t="s">
        <v>915</v>
      </c>
      <c r="G913" s="258">
        <v>5500</v>
      </c>
      <c r="H913" s="258"/>
      <c r="I913" s="258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>
        <f t="shared" si="28"/>
        <v>5500</v>
      </c>
      <c r="V913" s="279"/>
      <c r="W913" s="275"/>
    </row>
    <row r="914" spans="2:23">
      <c r="B914" s="254">
        <v>45849</v>
      </c>
      <c r="C914" s="255" t="s">
        <v>2671</v>
      </c>
      <c r="D914" s="256" t="s">
        <v>3461</v>
      </c>
      <c r="E914" s="257">
        <v>1423078</v>
      </c>
      <c r="F914" s="255" t="s">
        <v>915</v>
      </c>
      <c r="G914" s="258">
        <v>1500</v>
      </c>
      <c r="H914" s="258"/>
      <c r="I914" s="258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>
        <f t="shared" si="28"/>
        <v>1500</v>
      </c>
      <c r="V914" s="279"/>
      <c r="W914" s="275"/>
    </row>
    <row r="915" spans="2:23">
      <c r="B915" s="254">
        <v>45852</v>
      </c>
      <c r="C915" s="255" t="s">
        <v>2804</v>
      </c>
      <c r="D915" s="256" t="s">
        <v>3462</v>
      </c>
      <c r="E915" s="257">
        <v>1423078</v>
      </c>
      <c r="F915" s="255" t="s">
        <v>915</v>
      </c>
      <c r="G915" s="258">
        <v>2000</v>
      </c>
      <c r="H915" s="258"/>
      <c r="I915" s="258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>
        <f t="shared" si="28"/>
        <v>2000</v>
      </c>
      <c r="V915" s="279"/>
      <c r="W915" s="275"/>
    </row>
    <row r="916" spans="2:23">
      <c r="B916" s="254">
        <v>45853</v>
      </c>
      <c r="C916" s="255" t="s">
        <v>3463</v>
      </c>
      <c r="D916" s="256" t="s">
        <v>3464</v>
      </c>
      <c r="E916" s="257">
        <v>1423078</v>
      </c>
      <c r="F916" s="255" t="s">
        <v>915</v>
      </c>
      <c r="G916" s="258">
        <v>5000</v>
      </c>
      <c r="H916" s="258"/>
      <c r="I916" s="258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>
        <f t="shared" si="28"/>
        <v>5000</v>
      </c>
      <c r="V916" s="279"/>
      <c r="W916" s="275"/>
    </row>
    <row r="917" spans="2:23">
      <c r="B917" s="254">
        <v>45855</v>
      </c>
      <c r="C917" s="255" t="s">
        <v>2914</v>
      </c>
      <c r="D917" s="256" t="s">
        <v>3465</v>
      </c>
      <c r="E917" s="257">
        <v>1423078</v>
      </c>
      <c r="F917" s="255" t="s">
        <v>915</v>
      </c>
      <c r="G917" s="258">
        <v>2000</v>
      </c>
      <c r="H917" s="258"/>
      <c r="I917" s="258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>
        <f t="shared" si="28"/>
        <v>2000</v>
      </c>
      <c r="V917" s="279"/>
      <c r="W917" s="275"/>
    </row>
    <row r="918" spans="2:23">
      <c r="B918" s="254">
        <v>45855</v>
      </c>
      <c r="C918" s="255" t="s">
        <v>2671</v>
      </c>
      <c r="D918" s="256" t="s">
        <v>3397</v>
      </c>
      <c r="E918" s="257">
        <v>1423078</v>
      </c>
      <c r="F918" s="255" t="s">
        <v>915</v>
      </c>
      <c r="G918" s="258">
        <v>1000</v>
      </c>
      <c r="H918" s="258"/>
      <c r="I918" s="258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>
        <f t="shared" si="28"/>
        <v>1000</v>
      </c>
      <c r="V918" s="279"/>
      <c r="W918" s="275"/>
    </row>
    <row r="919" spans="2:23">
      <c r="B919" s="254">
        <v>45859</v>
      </c>
      <c r="C919" s="255" t="s">
        <v>3051</v>
      </c>
      <c r="D919" s="256" t="s">
        <v>3466</v>
      </c>
      <c r="E919" s="257">
        <v>1423078</v>
      </c>
      <c r="F919" s="255" t="s">
        <v>915</v>
      </c>
      <c r="G919" s="258">
        <v>2500</v>
      </c>
      <c r="H919" s="258"/>
      <c r="I919" s="258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>
        <f t="shared" si="28"/>
        <v>2500</v>
      </c>
      <c r="V919" s="279"/>
      <c r="W919" s="275"/>
    </row>
    <row r="920" spans="2:23">
      <c r="B920" s="254">
        <v>45859</v>
      </c>
      <c r="C920" s="255" t="s">
        <v>3051</v>
      </c>
      <c r="D920" s="256" t="s">
        <v>3467</v>
      </c>
      <c r="E920" s="257">
        <v>1423078</v>
      </c>
      <c r="F920" s="255" t="s">
        <v>915</v>
      </c>
      <c r="G920" s="258">
        <v>700</v>
      </c>
      <c r="H920" s="258"/>
      <c r="I920" s="258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>
        <f t="shared" si="28"/>
        <v>700</v>
      </c>
      <c r="V920" s="279"/>
      <c r="W920" s="275"/>
    </row>
    <row r="921" spans="2:23">
      <c r="B921" s="254">
        <v>45859</v>
      </c>
      <c r="C921" s="255" t="s">
        <v>2990</v>
      </c>
      <c r="D921" s="256" t="s">
        <v>3468</v>
      </c>
      <c r="E921" s="257">
        <v>1423078</v>
      </c>
      <c r="F921" s="255" t="s">
        <v>915</v>
      </c>
      <c r="G921" s="258">
        <v>200</v>
      </c>
      <c r="H921" s="258"/>
      <c r="I921" s="258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>
        <f t="shared" si="28"/>
        <v>200</v>
      </c>
      <c r="V921" s="279"/>
      <c r="W921" s="275"/>
    </row>
    <row r="922" spans="2:23">
      <c r="B922" s="254">
        <v>45859</v>
      </c>
      <c r="C922" s="255" t="s">
        <v>2644</v>
      </c>
      <c r="D922" s="256" t="s">
        <v>3469</v>
      </c>
      <c r="E922" s="257">
        <v>1423078</v>
      </c>
      <c r="F922" s="255" t="s">
        <v>915</v>
      </c>
      <c r="G922" s="258">
        <v>1300</v>
      </c>
      <c r="H922" s="258"/>
      <c r="I922" s="258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>
        <f t="shared" ref="U922:U953" si="29">G922</f>
        <v>1300</v>
      </c>
      <c r="V922" s="279"/>
      <c r="W922" s="275"/>
    </row>
    <row r="923" spans="2:23">
      <c r="B923" s="254">
        <v>45863</v>
      </c>
      <c r="C923" s="255" t="s">
        <v>2914</v>
      </c>
      <c r="D923" s="256" t="s">
        <v>3470</v>
      </c>
      <c r="E923" s="257">
        <v>1423078</v>
      </c>
      <c r="F923" s="255" t="s">
        <v>915</v>
      </c>
      <c r="G923" s="258">
        <v>6000</v>
      </c>
      <c r="H923" s="258"/>
      <c r="I923" s="258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>
        <f t="shared" si="29"/>
        <v>6000</v>
      </c>
      <c r="V923" s="279"/>
      <c r="W923" s="275"/>
    </row>
    <row r="924" spans="2:23">
      <c r="B924" s="254">
        <v>45869</v>
      </c>
      <c r="C924" s="255" t="s">
        <v>2644</v>
      </c>
      <c r="D924" s="256" t="s">
        <v>3471</v>
      </c>
      <c r="E924" s="257">
        <v>1423078</v>
      </c>
      <c r="F924" s="255" t="s">
        <v>915</v>
      </c>
      <c r="G924" s="258">
        <v>2500</v>
      </c>
      <c r="H924" s="258"/>
      <c r="I924" s="258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>
        <f t="shared" si="29"/>
        <v>2500</v>
      </c>
      <c r="V924" s="279"/>
      <c r="W924" s="275"/>
    </row>
    <row r="925" spans="2:23">
      <c r="B925" s="254">
        <v>45869</v>
      </c>
      <c r="C925" s="255" t="s">
        <v>2804</v>
      </c>
      <c r="D925" s="256" t="s">
        <v>3472</v>
      </c>
      <c r="E925" s="257">
        <v>1423078</v>
      </c>
      <c r="F925" s="255" t="s">
        <v>915</v>
      </c>
      <c r="G925" s="258">
        <v>2000</v>
      </c>
      <c r="H925" s="258"/>
      <c r="I925" s="258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>
        <f t="shared" si="29"/>
        <v>2000</v>
      </c>
      <c r="V925" s="279"/>
      <c r="W925" s="275"/>
    </row>
    <row r="926" spans="2:23">
      <c r="B926" s="254">
        <v>45852</v>
      </c>
      <c r="C926" s="255" t="s">
        <v>2666</v>
      </c>
      <c r="D926" s="256" t="s">
        <v>3473</v>
      </c>
      <c r="E926" s="257">
        <v>1423506</v>
      </c>
      <c r="F926" s="255" t="s">
        <v>918</v>
      </c>
      <c r="G926" s="258">
        <v>825</v>
      </c>
      <c r="H926" s="258"/>
      <c r="I926" s="258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>
        <f t="shared" si="29"/>
        <v>825</v>
      </c>
      <c r="V926" s="279"/>
      <c r="W926" s="280"/>
    </row>
    <row r="927" spans="2:23">
      <c r="B927" s="254">
        <v>45841</v>
      </c>
      <c r="C927" s="255" t="s">
        <v>2810</v>
      </c>
      <c r="D927" s="256" t="s">
        <v>3474</v>
      </c>
      <c r="E927" s="257">
        <v>1423517</v>
      </c>
      <c r="F927" s="255" t="s">
        <v>919</v>
      </c>
      <c r="G927" s="258">
        <v>1745</v>
      </c>
      <c r="H927" s="258"/>
      <c r="I927" s="258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>
        <f t="shared" si="29"/>
        <v>1745</v>
      </c>
      <c r="V927" s="279"/>
      <c r="W927" s="280"/>
    </row>
    <row r="928" spans="2:23">
      <c r="B928" s="254">
        <v>45841</v>
      </c>
      <c r="C928" s="255" t="s">
        <v>2810</v>
      </c>
      <c r="D928" s="256" t="s">
        <v>3475</v>
      </c>
      <c r="E928" s="257">
        <v>1423517</v>
      </c>
      <c r="F928" s="255" t="s">
        <v>919</v>
      </c>
      <c r="G928" s="258">
        <v>1700</v>
      </c>
      <c r="H928" s="258"/>
      <c r="I928" s="258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>
        <f t="shared" si="29"/>
        <v>1700</v>
      </c>
      <c r="V928" s="279"/>
      <c r="W928" s="280"/>
    </row>
    <row r="929" spans="2:23">
      <c r="B929" s="254">
        <v>45845</v>
      </c>
      <c r="C929" s="255" t="s">
        <v>2936</v>
      </c>
      <c r="D929" s="256" t="s">
        <v>3476</v>
      </c>
      <c r="E929" s="257">
        <v>1423517</v>
      </c>
      <c r="F929" s="255" t="s">
        <v>919</v>
      </c>
      <c r="G929" s="258">
        <v>3610</v>
      </c>
      <c r="H929" s="258"/>
      <c r="I929" s="258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>
        <f t="shared" si="29"/>
        <v>3610</v>
      </c>
      <c r="V929" s="279"/>
      <c r="W929" s="280"/>
    </row>
    <row r="930" spans="2:23">
      <c r="B930" s="254">
        <v>45845</v>
      </c>
      <c r="C930" s="255" t="s">
        <v>2936</v>
      </c>
      <c r="D930" s="256" t="s">
        <v>3376</v>
      </c>
      <c r="E930" s="257">
        <v>1423517</v>
      </c>
      <c r="F930" s="255" t="s">
        <v>919</v>
      </c>
      <c r="G930" s="258">
        <v>1500</v>
      </c>
      <c r="H930" s="258"/>
      <c r="I930" s="258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>
        <f t="shared" si="29"/>
        <v>1500</v>
      </c>
      <c r="V930" s="279"/>
      <c r="W930" s="280"/>
    </row>
    <row r="931" spans="2:23">
      <c r="B931" s="254">
        <v>45866</v>
      </c>
      <c r="C931" s="255" t="s">
        <v>2810</v>
      </c>
      <c r="D931" s="256" t="s">
        <v>3477</v>
      </c>
      <c r="E931" s="257">
        <v>1423517</v>
      </c>
      <c r="F931" s="255" t="s">
        <v>919</v>
      </c>
      <c r="G931" s="258">
        <v>1680</v>
      </c>
      <c r="H931" s="258"/>
      <c r="I931" s="258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>
        <f t="shared" si="29"/>
        <v>1680</v>
      </c>
      <c r="V931" s="279"/>
      <c r="W931" s="280"/>
    </row>
    <row r="932" spans="2:23">
      <c r="B932" s="254">
        <v>45847</v>
      </c>
      <c r="C932" s="255" t="s">
        <v>2172</v>
      </c>
      <c r="D932" s="256" t="s">
        <v>3478</v>
      </c>
      <c r="E932" s="257">
        <v>1430006</v>
      </c>
      <c r="F932" s="255" t="s">
        <v>922</v>
      </c>
      <c r="G932" s="258">
        <v>488.88</v>
      </c>
      <c r="H932" s="258"/>
      <c r="I932" s="258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>
        <f t="shared" si="29"/>
        <v>488.88</v>
      </c>
      <c r="V932" s="279"/>
      <c r="W932" s="280"/>
    </row>
    <row r="933" spans="2:23">
      <c r="B933" s="254">
        <v>45847</v>
      </c>
      <c r="C933" s="255" t="s">
        <v>2172</v>
      </c>
      <c r="D933" s="256" t="s">
        <v>3479</v>
      </c>
      <c r="E933" s="257">
        <v>1430006</v>
      </c>
      <c r="F933" s="255" t="s">
        <v>922</v>
      </c>
      <c r="G933" s="258">
        <v>370.25</v>
      </c>
      <c r="H933" s="258"/>
      <c r="I933" s="258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>
        <f t="shared" si="29"/>
        <v>370.25</v>
      </c>
      <c r="V933" s="279"/>
      <c r="W933" s="280"/>
    </row>
    <row r="934" spans="2:23">
      <c r="B934" s="254">
        <v>45847</v>
      </c>
      <c r="C934" s="255" t="s">
        <v>2172</v>
      </c>
      <c r="D934" s="256" t="s">
        <v>3480</v>
      </c>
      <c r="E934" s="257">
        <v>1430006</v>
      </c>
      <c r="F934" s="255" t="s">
        <v>922</v>
      </c>
      <c r="G934" s="258">
        <v>951</v>
      </c>
      <c r="H934" s="258"/>
      <c r="I934" s="258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>
        <f t="shared" si="29"/>
        <v>951</v>
      </c>
      <c r="V934" s="279"/>
      <c r="W934" s="280"/>
    </row>
    <row r="935" spans="2:23">
      <c r="B935" s="254">
        <v>45847</v>
      </c>
      <c r="C935" s="255" t="s">
        <v>2172</v>
      </c>
      <c r="D935" s="256" t="s">
        <v>3481</v>
      </c>
      <c r="E935" s="257">
        <v>1430006</v>
      </c>
      <c r="F935" s="255" t="s">
        <v>922</v>
      </c>
      <c r="G935" s="258">
        <v>3750</v>
      </c>
      <c r="H935" s="258"/>
      <c r="I935" s="258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>
        <f t="shared" si="29"/>
        <v>3750</v>
      </c>
      <c r="V935" s="279"/>
      <c r="W935" s="280"/>
    </row>
    <row r="936" spans="2:23">
      <c r="B936" s="254">
        <v>45847</v>
      </c>
      <c r="C936" s="255" t="s">
        <v>2172</v>
      </c>
      <c r="D936" s="256" t="s">
        <v>3482</v>
      </c>
      <c r="E936" s="257">
        <v>1430006</v>
      </c>
      <c r="F936" s="255" t="s">
        <v>922</v>
      </c>
      <c r="G936" s="258">
        <v>975</v>
      </c>
      <c r="H936" s="258"/>
      <c r="I936" s="258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>
        <f t="shared" si="29"/>
        <v>975</v>
      </c>
      <c r="V936" s="279"/>
      <c r="W936" s="280"/>
    </row>
    <row r="937" spans="2:23">
      <c r="B937" s="254">
        <v>45847</v>
      </c>
      <c r="C937" s="255" t="s">
        <v>2172</v>
      </c>
      <c r="D937" s="256" t="s">
        <v>3483</v>
      </c>
      <c r="E937" s="257">
        <v>1430006</v>
      </c>
      <c r="F937" s="255" t="s">
        <v>922</v>
      </c>
      <c r="G937" s="258">
        <v>1600</v>
      </c>
      <c r="H937" s="258"/>
      <c r="I937" s="258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>
        <f t="shared" si="29"/>
        <v>1600</v>
      </c>
      <c r="V937" s="279"/>
      <c r="W937" s="280"/>
    </row>
    <row r="938" spans="2:23">
      <c r="B938" s="254">
        <v>45847</v>
      </c>
      <c r="C938" s="255" t="s">
        <v>2172</v>
      </c>
      <c r="D938" s="256" t="s">
        <v>3484</v>
      </c>
      <c r="E938" s="257">
        <v>1430006</v>
      </c>
      <c r="F938" s="255" t="s">
        <v>922</v>
      </c>
      <c r="G938" s="258">
        <v>450</v>
      </c>
      <c r="H938" s="258"/>
      <c r="I938" s="258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>
        <f t="shared" si="29"/>
        <v>450</v>
      </c>
      <c r="V938" s="279"/>
      <c r="W938" s="280"/>
    </row>
    <row r="939" spans="2:23">
      <c r="B939" s="254">
        <v>45847</v>
      </c>
      <c r="C939" s="255" t="s">
        <v>2172</v>
      </c>
      <c r="D939" s="256" t="s">
        <v>3485</v>
      </c>
      <c r="E939" s="257">
        <v>1430006</v>
      </c>
      <c r="F939" s="255" t="s">
        <v>922</v>
      </c>
      <c r="G939" s="258">
        <v>1411</v>
      </c>
      <c r="H939" s="258"/>
      <c r="I939" s="258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>
        <f t="shared" si="29"/>
        <v>1411</v>
      </c>
      <c r="V939" s="279"/>
      <c r="W939" s="280"/>
    </row>
    <row r="940" spans="2:23">
      <c r="B940" s="254">
        <v>45847</v>
      </c>
      <c r="C940" s="255" t="s">
        <v>2172</v>
      </c>
      <c r="D940" s="256" t="s">
        <v>3486</v>
      </c>
      <c r="E940" s="257">
        <v>1430006</v>
      </c>
      <c r="F940" s="255" t="s">
        <v>922</v>
      </c>
      <c r="G940" s="258">
        <v>422.22</v>
      </c>
      <c r="H940" s="258"/>
      <c r="I940" s="258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>
        <f t="shared" si="29"/>
        <v>422.22</v>
      </c>
      <c r="V940" s="279"/>
      <c r="W940" s="280"/>
    </row>
    <row r="941" spans="2:23">
      <c r="B941" s="254">
        <v>45847</v>
      </c>
      <c r="C941" s="255" t="s">
        <v>2172</v>
      </c>
      <c r="D941" s="256" t="s">
        <v>3487</v>
      </c>
      <c r="E941" s="257">
        <v>1430006</v>
      </c>
      <c r="F941" s="255" t="s">
        <v>922</v>
      </c>
      <c r="G941" s="258">
        <v>511.98</v>
      </c>
      <c r="H941" s="258"/>
      <c r="I941" s="258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>
        <f t="shared" si="29"/>
        <v>511.98</v>
      </c>
      <c r="V941" s="279"/>
      <c r="W941" s="280"/>
    </row>
    <row r="942" spans="2:23">
      <c r="B942" s="254">
        <v>45847</v>
      </c>
      <c r="C942" s="255" t="s">
        <v>2172</v>
      </c>
      <c r="D942" s="256" t="s">
        <v>3488</v>
      </c>
      <c r="E942" s="257">
        <v>1430006</v>
      </c>
      <c r="F942" s="255" t="s">
        <v>922</v>
      </c>
      <c r="G942" s="258">
        <v>918</v>
      </c>
      <c r="H942" s="258"/>
      <c r="I942" s="258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>
        <f t="shared" si="29"/>
        <v>918</v>
      </c>
      <c r="V942" s="279"/>
      <c r="W942" s="280"/>
    </row>
    <row r="943" spans="2:23">
      <c r="B943" s="254">
        <v>45847</v>
      </c>
      <c r="C943" s="255" t="s">
        <v>2172</v>
      </c>
      <c r="D943" s="256" t="s">
        <v>3489</v>
      </c>
      <c r="E943" s="257">
        <v>1430006</v>
      </c>
      <c r="F943" s="255" t="s">
        <v>922</v>
      </c>
      <c r="G943" s="258">
        <v>4520.94</v>
      </c>
      <c r="H943" s="258"/>
      <c r="I943" s="258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>
        <f t="shared" si="29"/>
        <v>4520.94</v>
      </c>
      <c r="V943" s="279"/>
      <c r="W943" s="280"/>
    </row>
    <row r="944" spans="2:23">
      <c r="B944" s="254">
        <v>45847</v>
      </c>
      <c r="C944" s="255" t="s">
        <v>2172</v>
      </c>
      <c r="D944" s="256" t="s">
        <v>3490</v>
      </c>
      <c r="E944" s="257">
        <v>1430006</v>
      </c>
      <c r="F944" s="255" t="s">
        <v>922</v>
      </c>
      <c r="G944" s="258">
        <v>3771.39</v>
      </c>
      <c r="H944" s="258"/>
      <c r="I944" s="258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>
        <f t="shared" si="29"/>
        <v>3771.39</v>
      </c>
      <c r="V944" s="279"/>
      <c r="W944" s="280"/>
    </row>
    <row r="945" spans="2:23">
      <c r="B945" s="254">
        <v>45847</v>
      </c>
      <c r="C945" s="255" t="s">
        <v>2172</v>
      </c>
      <c r="D945" s="256" t="s">
        <v>3491</v>
      </c>
      <c r="E945" s="257">
        <v>1430006</v>
      </c>
      <c r="F945" s="255" t="s">
        <v>922</v>
      </c>
      <c r="G945" s="258">
        <v>696.6</v>
      </c>
      <c r="H945" s="258"/>
      <c r="I945" s="258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>
        <f t="shared" si="29"/>
        <v>696.6</v>
      </c>
      <c r="V945" s="279"/>
      <c r="W945" s="280"/>
    </row>
    <row r="946" spans="2:23">
      <c r="B946" s="254">
        <v>45847</v>
      </c>
      <c r="C946" s="255" t="s">
        <v>2172</v>
      </c>
      <c r="D946" s="256" t="s">
        <v>3492</v>
      </c>
      <c r="E946" s="257">
        <v>1430006</v>
      </c>
      <c r="F946" s="255" t="s">
        <v>922</v>
      </c>
      <c r="G946" s="258">
        <v>322.8</v>
      </c>
      <c r="H946" s="258"/>
      <c r="I946" s="258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>
        <f t="shared" si="29"/>
        <v>322.8</v>
      </c>
      <c r="V946" s="279"/>
      <c r="W946" s="280"/>
    </row>
    <row r="947" spans="2:23">
      <c r="B947" s="254">
        <v>45847</v>
      </c>
      <c r="C947" s="255" t="s">
        <v>2172</v>
      </c>
      <c r="D947" s="256" t="s">
        <v>3493</v>
      </c>
      <c r="E947" s="257">
        <v>1430006</v>
      </c>
      <c r="F947" s="255" t="s">
        <v>922</v>
      </c>
      <c r="G947" s="258">
        <v>530.78</v>
      </c>
      <c r="H947" s="258"/>
      <c r="I947" s="258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>
        <f t="shared" si="29"/>
        <v>530.78</v>
      </c>
      <c r="V947" s="279"/>
      <c r="W947" s="280"/>
    </row>
    <row r="948" spans="2:23">
      <c r="B948" s="254">
        <v>45848</v>
      </c>
      <c r="C948" s="255" t="s">
        <v>2172</v>
      </c>
      <c r="D948" s="256" t="s">
        <v>3494</v>
      </c>
      <c r="E948" s="257">
        <v>1430006</v>
      </c>
      <c r="F948" s="255" t="s">
        <v>922</v>
      </c>
      <c r="G948" s="258">
        <v>3144.83</v>
      </c>
      <c r="H948" s="258"/>
      <c r="I948" s="258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>
        <f t="shared" si="29"/>
        <v>3144.83</v>
      </c>
      <c r="V948" s="279"/>
      <c r="W948" s="280"/>
    </row>
    <row r="949" spans="2:23">
      <c r="B949" s="254">
        <v>45848</v>
      </c>
      <c r="C949" s="255" t="s">
        <v>2172</v>
      </c>
      <c r="D949" s="256" t="s">
        <v>3495</v>
      </c>
      <c r="E949" s="257">
        <v>1430006</v>
      </c>
      <c r="F949" s="255" t="s">
        <v>922</v>
      </c>
      <c r="G949" s="258">
        <v>720</v>
      </c>
      <c r="H949" s="258"/>
      <c r="I949" s="258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>
        <f t="shared" si="29"/>
        <v>720</v>
      </c>
      <c r="V949" s="279"/>
      <c r="W949" s="280"/>
    </row>
    <row r="950" spans="2:23">
      <c r="B950" s="254">
        <v>45848</v>
      </c>
      <c r="C950" s="255" t="s">
        <v>2172</v>
      </c>
      <c r="D950" s="256" t="s">
        <v>3496</v>
      </c>
      <c r="E950" s="257">
        <v>1430006</v>
      </c>
      <c r="F950" s="255" t="s">
        <v>922</v>
      </c>
      <c r="G950" s="258">
        <v>220</v>
      </c>
      <c r="H950" s="258"/>
      <c r="I950" s="258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>
        <f t="shared" si="29"/>
        <v>220</v>
      </c>
      <c r="V950" s="279"/>
      <c r="W950" s="280"/>
    </row>
    <row r="951" spans="2:23">
      <c r="B951" s="254">
        <v>45848</v>
      </c>
      <c r="C951" s="255" t="s">
        <v>2172</v>
      </c>
      <c r="D951" s="256" t="s">
        <v>3497</v>
      </c>
      <c r="E951" s="257">
        <v>1430006</v>
      </c>
      <c r="F951" s="255" t="s">
        <v>922</v>
      </c>
      <c r="G951" s="258">
        <v>375</v>
      </c>
      <c r="H951" s="258"/>
      <c r="I951" s="258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>
        <f t="shared" si="29"/>
        <v>375</v>
      </c>
      <c r="V951" s="279"/>
      <c r="W951" s="280"/>
    </row>
    <row r="952" spans="2:23">
      <c r="B952" s="254">
        <v>45848</v>
      </c>
      <c r="C952" s="255" t="s">
        <v>2172</v>
      </c>
      <c r="D952" s="256" t="s">
        <v>3498</v>
      </c>
      <c r="E952" s="257">
        <v>1430006</v>
      </c>
      <c r="F952" s="255" t="s">
        <v>922</v>
      </c>
      <c r="G952" s="258">
        <v>885.6</v>
      </c>
      <c r="H952" s="258"/>
      <c r="I952" s="258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>
        <f t="shared" si="29"/>
        <v>885.6</v>
      </c>
      <c r="V952" s="279"/>
      <c r="W952" s="280"/>
    </row>
    <row r="953" spans="2:23">
      <c r="B953" s="254">
        <v>45848</v>
      </c>
      <c r="C953" s="255" t="s">
        <v>2172</v>
      </c>
      <c r="D953" s="256" t="s">
        <v>3499</v>
      </c>
      <c r="E953" s="257">
        <v>1430006</v>
      </c>
      <c r="F953" s="255" t="s">
        <v>922</v>
      </c>
      <c r="G953" s="258">
        <v>1612.5</v>
      </c>
      <c r="H953" s="258"/>
      <c r="I953" s="258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>
        <f t="shared" si="29"/>
        <v>1612.5</v>
      </c>
      <c r="V953" s="279"/>
      <c r="W953" s="280"/>
    </row>
    <row r="954" spans="2:23">
      <c r="B954" s="254">
        <v>45848</v>
      </c>
      <c r="C954" s="255" t="s">
        <v>2172</v>
      </c>
      <c r="D954" s="256" t="s">
        <v>3500</v>
      </c>
      <c r="E954" s="257">
        <v>1430006</v>
      </c>
      <c r="F954" s="255" t="s">
        <v>922</v>
      </c>
      <c r="G954" s="258">
        <v>1405</v>
      </c>
      <c r="H954" s="258"/>
      <c r="I954" s="258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>
        <f t="shared" ref="U954:U971" si="30">G954</f>
        <v>1405</v>
      </c>
      <c r="V954" s="279"/>
      <c r="W954" s="280"/>
    </row>
    <row r="955" spans="2:23">
      <c r="B955" s="254">
        <v>45848</v>
      </c>
      <c r="C955" s="255" t="s">
        <v>2172</v>
      </c>
      <c r="D955" s="256" t="s">
        <v>3501</v>
      </c>
      <c r="E955" s="257">
        <v>1430006</v>
      </c>
      <c r="F955" s="255" t="s">
        <v>922</v>
      </c>
      <c r="G955" s="258">
        <v>1755</v>
      </c>
      <c r="H955" s="258"/>
      <c r="I955" s="258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>
        <f t="shared" si="30"/>
        <v>1755</v>
      </c>
      <c r="V955" s="279"/>
      <c r="W955" s="280"/>
    </row>
    <row r="956" spans="2:23">
      <c r="B956" s="254">
        <v>45848</v>
      </c>
      <c r="C956" s="255" t="s">
        <v>2172</v>
      </c>
      <c r="D956" s="256" t="s">
        <v>3502</v>
      </c>
      <c r="E956" s="257">
        <v>1430006</v>
      </c>
      <c r="F956" s="255" t="s">
        <v>922</v>
      </c>
      <c r="G956" s="258">
        <v>121.5</v>
      </c>
      <c r="H956" s="258"/>
      <c r="I956" s="258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>
        <f t="shared" si="30"/>
        <v>121.5</v>
      </c>
      <c r="V956" s="279"/>
      <c r="W956" s="280"/>
    </row>
    <row r="957" spans="2:23">
      <c r="B957" s="254">
        <v>45848</v>
      </c>
      <c r="C957" s="255" t="s">
        <v>2172</v>
      </c>
      <c r="D957" s="256" t="s">
        <v>3503</v>
      </c>
      <c r="E957" s="257">
        <v>1430006</v>
      </c>
      <c r="F957" s="255" t="s">
        <v>922</v>
      </c>
      <c r="G957" s="258">
        <v>21</v>
      </c>
      <c r="H957" s="258"/>
      <c r="I957" s="258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>
        <f t="shared" si="30"/>
        <v>21</v>
      </c>
      <c r="V957" s="279"/>
      <c r="W957" s="280"/>
    </row>
    <row r="958" spans="2:23">
      <c r="B958" s="254">
        <v>45848</v>
      </c>
      <c r="C958" s="255" t="s">
        <v>2172</v>
      </c>
      <c r="D958" s="256" t="s">
        <v>3504</v>
      </c>
      <c r="E958" s="257">
        <v>1430006</v>
      </c>
      <c r="F958" s="255" t="s">
        <v>922</v>
      </c>
      <c r="G958" s="258">
        <v>98</v>
      </c>
      <c r="H958" s="258"/>
      <c r="I958" s="258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>
        <f t="shared" si="30"/>
        <v>98</v>
      </c>
      <c r="V958" s="279"/>
      <c r="W958" s="280"/>
    </row>
    <row r="959" spans="2:23">
      <c r="B959" s="254">
        <v>45848</v>
      </c>
      <c r="C959" s="255" t="s">
        <v>2172</v>
      </c>
      <c r="D959" s="256" t="s">
        <v>3505</v>
      </c>
      <c r="E959" s="257">
        <v>1430006</v>
      </c>
      <c r="F959" s="255" t="s">
        <v>922</v>
      </c>
      <c r="G959" s="258">
        <v>488.88</v>
      </c>
      <c r="H959" s="258"/>
      <c r="I959" s="258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>
        <f t="shared" si="30"/>
        <v>488.88</v>
      </c>
      <c r="V959" s="279"/>
      <c r="W959" s="280"/>
    </row>
    <row r="960" spans="2:23">
      <c r="B960" s="254">
        <v>45848</v>
      </c>
      <c r="C960" s="255" t="s">
        <v>2172</v>
      </c>
      <c r="D960" s="256" t="s">
        <v>3506</v>
      </c>
      <c r="E960" s="257">
        <v>1430006</v>
      </c>
      <c r="F960" s="255" t="s">
        <v>922</v>
      </c>
      <c r="G960" s="258">
        <v>291</v>
      </c>
      <c r="H960" s="258"/>
      <c r="I960" s="258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>
        <f t="shared" si="30"/>
        <v>291</v>
      </c>
      <c r="V960" s="279"/>
      <c r="W960" s="280"/>
    </row>
    <row r="961" spans="2:23">
      <c r="B961" s="254">
        <v>45848</v>
      </c>
      <c r="C961" s="255" t="s">
        <v>2172</v>
      </c>
      <c r="D961" s="256" t="s">
        <v>3507</v>
      </c>
      <c r="E961" s="257">
        <v>1430006</v>
      </c>
      <c r="F961" s="255" t="s">
        <v>922</v>
      </c>
      <c r="G961" s="258">
        <v>1187.5</v>
      </c>
      <c r="H961" s="258"/>
      <c r="I961" s="258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>
        <f t="shared" si="30"/>
        <v>1187.5</v>
      </c>
      <c r="V961" s="279"/>
      <c r="W961" s="280"/>
    </row>
    <row r="962" spans="2:23">
      <c r="B962" s="254">
        <v>45848</v>
      </c>
      <c r="C962" s="255" t="s">
        <v>2172</v>
      </c>
      <c r="D962" s="256" t="s">
        <v>3508</v>
      </c>
      <c r="E962" s="257">
        <v>1430006</v>
      </c>
      <c r="F962" s="255" t="s">
        <v>922</v>
      </c>
      <c r="G962" s="258">
        <v>434</v>
      </c>
      <c r="H962" s="258"/>
      <c r="I962" s="258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>
        <f t="shared" si="30"/>
        <v>434</v>
      </c>
      <c r="V962" s="279"/>
      <c r="W962" s="280"/>
    </row>
    <row r="963" spans="2:23">
      <c r="B963" s="254">
        <v>45854</v>
      </c>
      <c r="C963" s="255" t="s">
        <v>2172</v>
      </c>
      <c r="D963" s="256" t="s">
        <v>3509</v>
      </c>
      <c r="E963" s="257">
        <v>1430006</v>
      </c>
      <c r="F963" s="255" t="s">
        <v>922</v>
      </c>
      <c r="G963" s="258">
        <v>587.4</v>
      </c>
      <c r="H963" s="258"/>
      <c r="I963" s="258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>
        <f t="shared" si="30"/>
        <v>587.4</v>
      </c>
      <c r="V963" s="279"/>
      <c r="W963" s="280"/>
    </row>
    <row r="964" spans="2:23">
      <c r="B964" s="254">
        <v>45840</v>
      </c>
      <c r="C964" s="255" t="s">
        <v>3510</v>
      </c>
      <c r="D964" s="256" t="s">
        <v>3511</v>
      </c>
      <c r="E964" s="257">
        <v>1430007</v>
      </c>
      <c r="F964" s="255" t="s">
        <v>924</v>
      </c>
      <c r="G964" s="258">
        <v>4000</v>
      </c>
      <c r="H964" s="258"/>
      <c r="I964" s="258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>
        <f t="shared" si="30"/>
        <v>4000</v>
      </c>
      <c r="V964" s="279"/>
      <c r="W964" s="280"/>
    </row>
    <row r="965" spans="2:23">
      <c r="B965" s="254">
        <v>45847</v>
      </c>
      <c r="C965" s="255" t="s">
        <v>3101</v>
      </c>
      <c r="D965" s="256" t="s">
        <v>3512</v>
      </c>
      <c r="E965" s="257">
        <v>1430007</v>
      </c>
      <c r="F965" s="255" t="s">
        <v>924</v>
      </c>
      <c r="G965" s="258">
        <v>3500</v>
      </c>
      <c r="H965" s="258"/>
      <c r="I965" s="258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>
        <f t="shared" si="30"/>
        <v>3500</v>
      </c>
      <c r="V965" s="279"/>
      <c r="W965" s="280"/>
    </row>
    <row r="966" spans="2:23">
      <c r="B966" s="254">
        <v>45852</v>
      </c>
      <c r="C966" s="255" t="s">
        <v>3513</v>
      </c>
      <c r="D966" s="256" t="s">
        <v>3514</v>
      </c>
      <c r="E966" s="257">
        <v>1430007</v>
      </c>
      <c r="F966" s="255" t="s">
        <v>924</v>
      </c>
      <c r="G966" s="258">
        <v>600</v>
      </c>
      <c r="H966" s="258"/>
      <c r="I966" s="258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>
        <f t="shared" si="30"/>
        <v>600</v>
      </c>
      <c r="V966" s="279"/>
      <c r="W966" s="280"/>
    </row>
    <row r="967" spans="2:23">
      <c r="B967" s="254">
        <v>45852</v>
      </c>
      <c r="C967" s="255" t="s">
        <v>3513</v>
      </c>
      <c r="D967" s="256" t="s">
        <v>3515</v>
      </c>
      <c r="E967" s="257">
        <v>1430007</v>
      </c>
      <c r="F967" s="255" t="s">
        <v>924</v>
      </c>
      <c r="G967" s="258">
        <v>600</v>
      </c>
      <c r="H967" s="258"/>
      <c r="I967" s="258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>
        <f t="shared" si="30"/>
        <v>600</v>
      </c>
      <c r="V967" s="279"/>
      <c r="W967" s="280"/>
    </row>
    <row r="968" spans="2:23">
      <c r="B968" s="254">
        <v>45852</v>
      </c>
      <c r="C968" s="255" t="s">
        <v>3513</v>
      </c>
      <c r="D968" s="256" t="s">
        <v>3516</v>
      </c>
      <c r="E968" s="257">
        <v>1430007</v>
      </c>
      <c r="F968" s="255" t="s">
        <v>924</v>
      </c>
      <c r="G968" s="258">
        <v>1800</v>
      </c>
      <c r="H968" s="258"/>
      <c r="I968" s="258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>
        <f t="shared" si="30"/>
        <v>1800</v>
      </c>
      <c r="V968" s="279"/>
      <c r="W968" s="280"/>
    </row>
    <row r="969" spans="2:23">
      <c r="B969" s="254">
        <v>45860</v>
      </c>
      <c r="C969" s="255" t="s">
        <v>3517</v>
      </c>
      <c r="D969" s="256" t="s">
        <v>3518</v>
      </c>
      <c r="E969" s="257">
        <v>1430007</v>
      </c>
      <c r="F969" s="255" t="s">
        <v>924</v>
      </c>
      <c r="G969" s="258">
        <v>1000</v>
      </c>
      <c r="H969" s="258"/>
      <c r="I969" s="258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>
        <f t="shared" si="30"/>
        <v>1000</v>
      </c>
      <c r="V969" s="279"/>
      <c r="W969" s="280"/>
    </row>
    <row r="970" spans="2:23">
      <c r="B970" s="254">
        <v>45869</v>
      </c>
      <c r="C970" s="255" t="s">
        <v>3101</v>
      </c>
      <c r="D970" s="256" t="s">
        <v>3519</v>
      </c>
      <c r="E970" s="257">
        <v>1430007</v>
      </c>
      <c r="F970" s="255" t="s">
        <v>924</v>
      </c>
      <c r="G970" s="258">
        <v>10000</v>
      </c>
      <c r="H970" s="258"/>
      <c r="I970" s="258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>
        <f t="shared" si="30"/>
        <v>10000</v>
      </c>
      <c r="V970" s="279"/>
      <c r="W970" s="280"/>
    </row>
    <row r="971" spans="2:23">
      <c r="B971" s="254">
        <v>45869</v>
      </c>
      <c r="C971" s="255" t="s">
        <v>3101</v>
      </c>
      <c r="D971" s="256" t="s">
        <v>3520</v>
      </c>
      <c r="E971" s="257">
        <v>1430007</v>
      </c>
      <c r="F971" s="255" t="s">
        <v>924</v>
      </c>
      <c r="G971" s="258">
        <v>5000</v>
      </c>
      <c r="H971" s="258"/>
      <c r="I971" s="258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>
        <f t="shared" si="30"/>
        <v>5000</v>
      </c>
      <c r="V971" s="279"/>
      <c r="W971" s="280"/>
    </row>
    <row r="972" spans="2:23">
      <c r="B972" s="254">
        <v>45873</v>
      </c>
      <c r="C972" s="255" t="s">
        <v>3521</v>
      </c>
      <c r="D972" s="256" t="s">
        <v>3522</v>
      </c>
      <c r="E972" s="257">
        <v>1423001</v>
      </c>
      <c r="F972" s="255" t="s">
        <v>217</v>
      </c>
      <c r="G972" s="258">
        <v>2000</v>
      </c>
      <c r="H972" s="258"/>
      <c r="I972" s="258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>
        <f t="shared" ref="U972:U989" si="31">G972</f>
        <v>2000</v>
      </c>
      <c r="V972" s="279"/>
      <c r="W972" s="280"/>
    </row>
    <row r="973" spans="2:23">
      <c r="B973" s="254">
        <v>45873</v>
      </c>
      <c r="C973" s="255" t="s">
        <v>2643</v>
      </c>
      <c r="D973" s="256" t="s">
        <v>3523</v>
      </c>
      <c r="E973" s="257">
        <v>1412007</v>
      </c>
      <c r="F973" s="255" t="s">
        <v>894</v>
      </c>
      <c r="G973" s="258">
        <v>1000</v>
      </c>
      <c r="H973" s="258"/>
      <c r="I973" s="258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>
        <f t="shared" si="31"/>
        <v>1000</v>
      </c>
      <c r="V973" s="279"/>
      <c r="W973" s="280"/>
    </row>
    <row r="974" spans="2:23">
      <c r="B974" s="254">
        <v>45873</v>
      </c>
      <c r="C974" s="255" t="s">
        <v>2643</v>
      </c>
      <c r="D974" s="256" t="s">
        <v>3523</v>
      </c>
      <c r="E974" s="257">
        <v>1422033</v>
      </c>
      <c r="F974" s="255" t="s">
        <v>311</v>
      </c>
      <c r="G974" s="258">
        <v>455</v>
      </c>
      <c r="H974" s="258"/>
      <c r="I974" s="258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>
        <f t="shared" si="31"/>
        <v>455</v>
      </c>
      <c r="V974" s="279"/>
      <c r="W974" s="280"/>
    </row>
    <row r="975" spans="2:23">
      <c r="B975" s="254">
        <v>45873</v>
      </c>
      <c r="C975" s="255" t="s">
        <v>2643</v>
      </c>
      <c r="D975" s="256" t="s">
        <v>3524</v>
      </c>
      <c r="E975" s="257">
        <v>1412007</v>
      </c>
      <c r="F975" s="255" t="s">
        <v>894</v>
      </c>
      <c r="G975" s="258">
        <v>8000</v>
      </c>
      <c r="H975" s="258"/>
      <c r="I975" s="258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>
        <f t="shared" si="31"/>
        <v>8000</v>
      </c>
      <c r="V975" s="279"/>
      <c r="W975" s="280"/>
    </row>
    <row r="976" spans="2:23">
      <c r="B976" s="254">
        <v>45873</v>
      </c>
      <c r="C976" s="255" t="s">
        <v>2643</v>
      </c>
      <c r="D976" s="256" t="s">
        <v>3524</v>
      </c>
      <c r="E976" s="257">
        <v>1415052</v>
      </c>
      <c r="F976" s="255" t="s">
        <v>898</v>
      </c>
      <c r="G976" s="258">
        <v>5100</v>
      </c>
      <c r="H976" s="258"/>
      <c r="I976" s="258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>
        <f t="shared" si="31"/>
        <v>5100</v>
      </c>
      <c r="V976" s="279"/>
      <c r="W976" s="280"/>
    </row>
    <row r="977" spans="2:23">
      <c r="B977" s="254">
        <v>45873</v>
      </c>
      <c r="C977" s="255" t="s">
        <v>2643</v>
      </c>
      <c r="D977" s="256" t="s">
        <v>3524</v>
      </c>
      <c r="E977" s="257">
        <v>1422018</v>
      </c>
      <c r="F977" s="255" t="s">
        <v>3525</v>
      </c>
      <c r="G977" s="258">
        <v>1600</v>
      </c>
      <c r="H977" s="258"/>
      <c r="I977" s="258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>
        <f t="shared" si="31"/>
        <v>1600</v>
      </c>
      <c r="V977" s="279"/>
      <c r="W977" s="280"/>
    </row>
    <row r="978" spans="2:23">
      <c r="B978" s="254">
        <v>45873</v>
      </c>
      <c r="C978" s="255" t="s">
        <v>2643</v>
      </c>
      <c r="D978" s="256" t="s">
        <v>3524</v>
      </c>
      <c r="E978" s="257">
        <v>1423011</v>
      </c>
      <c r="F978" s="255" t="s">
        <v>911</v>
      </c>
      <c r="G978" s="258">
        <v>3100</v>
      </c>
      <c r="H978" s="258"/>
      <c r="I978" s="258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>
        <f t="shared" si="31"/>
        <v>3100</v>
      </c>
      <c r="V978" s="279"/>
      <c r="W978" s="280"/>
    </row>
    <row r="979" spans="2:23">
      <c r="B979" s="254">
        <v>45873</v>
      </c>
      <c r="C979" s="255" t="s">
        <v>2643</v>
      </c>
      <c r="D979" s="256" t="s">
        <v>3526</v>
      </c>
      <c r="E979" s="257">
        <v>1412007</v>
      </c>
      <c r="F979" s="255" t="s">
        <v>894</v>
      </c>
      <c r="G979" s="258">
        <v>1000</v>
      </c>
      <c r="H979" s="258"/>
      <c r="I979" s="258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>
        <f t="shared" si="31"/>
        <v>1000</v>
      </c>
      <c r="V979" s="279"/>
      <c r="W979" s="280"/>
    </row>
    <row r="980" spans="2:23">
      <c r="B980" s="254">
        <v>45873</v>
      </c>
      <c r="C980" s="255" t="s">
        <v>2643</v>
      </c>
      <c r="D980" s="256" t="s">
        <v>3526</v>
      </c>
      <c r="E980" s="257">
        <v>1422011</v>
      </c>
      <c r="F980" s="255" t="s">
        <v>906</v>
      </c>
      <c r="G980" s="258">
        <v>1112</v>
      </c>
      <c r="H980" s="258"/>
      <c r="I980" s="258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>
        <f t="shared" si="31"/>
        <v>1112</v>
      </c>
      <c r="V980" s="279"/>
      <c r="W980" s="280"/>
    </row>
    <row r="981" spans="2:23">
      <c r="B981" s="254">
        <v>45873</v>
      </c>
      <c r="C981" s="255" t="s">
        <v>2643</v>
      </c>
      <c r="D981" s="256" t="s">
        <v>3527</v>
      </c>
      <c r="E981" s="257">
        <v>1422017</v>
      </c>
      <c r="F981" s="255" t="s">
        <v>3528</v>
      </c>
      <c r="G981" s="258">
        <v>790</v>
      </c>
      <c r="H981" s="258"/>
      <c r="I981" s="258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>
        <f t="shared" si="31"/>
        <v>790</v>
      </c>
      <c r="V981" s="279"/>
      <c r="W981" s="280"/>
    </row>
    <row r="982" spans="2:23">
      <c r="B982" s="254">
        <v>45873</v>
      </c>
      <c r="C982" s="255" t="s">
        <v>2643</v>
      </c>
      <c r="D982" s="256" t="s">
        <v>3527</v>
      </c>
      <c r="E982" s="257">
        <v>1422033</v>
      </c>
      <c r="F982" s="255" t="s">
        <v>311</v>
      </c>
      <c r="G982" s="258">
        <v>1000</v>
      </c>
      <c r="H982" s="258"/>
      <c r="I982" s="258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>
        <f t="shared" si="31"/>
        <v>1000</v>
      </c>
      <c r="V982" s="279"/>
      <c r="W982" s="280"/>
    </row>
    <row r="983" spans="2:23">
      <c r="B983" s="254">
        <v>45873</v>
      </c>
      <c r="C983" s="255" t="s">
        <v>2643</v>
      </c>
      <c r="D983" s="256" t="s">
        <v>3529</v>
      </c>
      <c r="E983" s="257">
        <v>1412007</v>
      </c>
      <c r="F983" s="255" t="s">
        <v>894</v>
      </c>
      <c r="G983" s="258">
        <v>2900</v>
      </c>
      <c r="H983" s="258"/>
      <c r="I983" s="258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>
        <f t="shared" si="31"/>
        <v>2900</v>
      </c>
      <c r="V983" s="279"/>
      <c r="W983" s="280"/>
    </row>
    <row r="984" spans="2:23">
      <c r="B984" s="254">
        <v>45873</v>
      </c>
      <c r="C984" s="255" t="s">
        <v>2643</v>
      </c>
      <c r="D984" s="256" t="s">
        <v>3530</v>
      </c>
      <c r="E984" s="257">
        <v>1412007</v>
      </c>
      <c r="F984" s="255" t="s">
        <v>894</v>
      </c>
      <c r="G984" s="258">
        <v>2000</v>
      </c>
      <c r="H984" s="258"/>
      <c r="I984" s="258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>
        <f t="shared" si="31"/>
        <v>2000</v>
      </c>
      <c r="V984" s="279"/>
      <c r="W984" s="280"/>
    </row>
    <row r="985" spans="2:23">
      <c r="B985" s="254">
        <v>45873</v>
      </c>
      <c r="C985" s="255" t="s">
        <v>2643</v>
      </c>
      <c r="D985" s="256" t="s">
        <v>3530</v>
      </c>
      <c r="E985" s="257">
        <v>1422011</v>
      </c>
      <c r="F985" s="255" t="s">
        <v>906</v>
      </c>
      <c r="G985" s="258">
        <v>628</v>
      </c>
      <c r="H985" s="258"/>
      <c r="I985" s="258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>
        <f t="shared" si="31"/>
        <v>628</v>
      </c>
      <c r="V985" s="279"/>
      <c r="W985" s="280"/>
    </row>
    <row r="986" spans="2:23">
      <c r="B986" s="254">
        <v>45873</v>
      </c>
      <c r="C986" s="255" t="s">
        <v>2643</v>
      </c>
      <c r="D986" s="256" t="s">
        <v>3530</v>
      </c>
      <c r="E986" s="257">
        <v>1423011</v>
      </c>
      <c r="F986" s="255" t="s">
        <v>911</v>
      </c>
      <c r="G986" s="258">
        <v>2000</v>
      </c>
      <c r="H986" s="258"/>
      <c r="I986" s="258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>
        <f t="shared" si="31"/>
        <v>2000</v>
      </c>
      <c r="V986" s="279"/>
      <c r="W986" s="280"/>
    </row>
    <row r="987" spans="2:23">
      <c r="B987" s="254">
        <v>45873</v>
      </c>
      <c r="C987" s="255" t="s">
        <v>2643</v>
      </c>
      <c r="D987" s="256" t="s">
        <v>3531</v>
      </c>
      <c r="E987" s="257">
        <v>1412007</v>
      </c>
      <c r="F987" s="255" t="s">
        <v>894</v>
      </c>
      <c r="G987" s="258">
        <v>1000</v>
      </c>
      <c r="H987" s="258"/>
      <c r="I987" s="258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>
        <f t="shared" si="31"/>
        <v>1000</v>
      </c>
      <c r="V987" s="279"/>
      <c r="W987" s="280"/>
    </row>
    <row r="988" spans="2:23">
      <c r="B988" s="254">
        <v>45873</v>
      </c>
      <c r="C988" s="255" t="s">
        <v>2643</v>
      </c>
      <c r="D988" s="256" t="s">
        <v>3531</v>
      </c>
      <c r="E988" s="257">
        <v>1423078</v>
      </c>
      <c r="F988" s="255" t="s">
        <v>915</v>
      </c>
      <c r="G988" s="258">
        <v>485</v>
      </c>
      <c r="H988" s="258"/>
      <c r="I988" s="258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>
        <f t="shared" si="31"/>
        <v>485</v>
      </c>
      <c r="V988" s="279"/>
      <c r="W988" s="280"/>
    </row>
    <row r="989" spans="2:23">
      <c r="B989" s="254">
        <v>45873</v>
      </c>
      <c r="C989" s="255" t="s">
        <v>2643</v>
      </c>
      <c r="D989" s="256" t="s">
        <v>3532</v>
      </c>
      <c r="E989" s="257">
        <v>1422017</v>
      </c>
      <c r="F989" s="255" t="s">
        <v>3528</v>
      </c>
      <c r="G989" s="258">
        <v>1030</v>
      </c>
      <c r="H989" s="258"/>
      <c r="I989" s="258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>
        <f t="shared" si="31"/>
        <v>1030</v>
      </c>
      <c r="V989" s="279"/>
      <c r="W989" s="280"/>
    </row>
    <row r="990" spans="2:23">
      <c r="B990" s="254">
        <v>45873</v>
      </c>
      <c r="C990" s="255" t="s">
        <v>2643</v>
      </c>
      <c r="D990" s="256" t="s">
        <v>3532</v>
      </c>
      <c r="E990" s="257">
        <v>1422033</v>
      </c>
      <c r="F990" s="255" t="s">
        <v>311</v>
      </c>
      <c r="G990" s="258">
        <v>2000</v>
      </c>
      <c r="H990" s="258"/>
      <c r="I990" s="258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>
        <f t="shared" ref="U990:U996" si="32">G990</f>
        <v>2000</v>
      </c>
      <c r="V990" s="279"/>
      <c r="W990" s="280"/>
    </row>
    <row r="991" spans="2:23">
      <c r="B991" s="254">
        <v>45873</v>
      </c>
      <c r="C991" s="255" t="s">
        <v>2643</v>
      </c>
      <c r="D991" s="256" t="s">
        <v>3532</v>
      </c>
      <c r="E991" s="257">
        <v>1423011</v>
      </c>
      <c r="F991" s="255" t="s">
        <v>911</v>
      </c>
      <c r="G991" s="258">
        <v>1900</v>
      </c>
      <c r="H991" s="258"/>
      <c r="I991" s="258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>
        <f t="shared" si="32"/>
        <v>1900</v>
      </c>
      <c r="V991" s="279"/>
      <c r="W991" s="280"/>
    </row>
    <row r="992" spans="2:23">
      <c r="B992" s="254">
        <v>45873</v>
      </c>
      <c r="C992" s="255" t="s">
        <v>2643</v>
      </c>
      <c r="D992" s="256" t="s">
        <v>3533</v>
      </c>
      <c r="E992" s="257">
        <v>1412007</v>
      </c>
      <c r="F992" s="255" t="s">
        <v>894</v>
      </c>
      <c r="G992" s="258">
        <v>3700</v>
      </c>
      <c r="H992" s="258"/>
      <c r="I992" s="258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>
        <f t="shared" si="32"/>
        <v>3700</v>
      </c>
      <c r="V992" s="279"/>
      <c r="W992" s="280"/>
    </row>
    <row r="993" spans="2:23">
      <c r="B993" s="254">
        <v>45873</v>
      </c>
      <c r="C993" s="255" t="s">
        <v>2643</v>
      </c>
      <c r="D993" s="256" t="s">
        <v>3534</v>
      </c>
      <c r="E993" s="257">
        <v>1415052</v>
      </c>
      <c r="F993" s="255" t="s">
        <v>898</v>
      </c>
      <c r="G993" s="258">
        <v>1500</v>
      </c>
      <c r="H993" s="258"/>
      <c r="I993" s="258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>
        <f t="shared" si="32"/>
        <v>1500</v>
      </c>
      <c r="V993" s="279"/>
      <c r="W993" s="280"/>
    </row>
    <row r="994" spans="2:23">
      <c r="B994" s="254">
        <v>45873</v>
      </c>
      <c r="C994" s="255" t="s">
        <v>2643</v>
      </c>
      <c r="D994" s="256" t="s">
        <v>3534</v>
      </c>
      <c r="E994" s="257">
        <v>1422011</v>
      </c>
      <c r="F994" s="255" t="s">
        <v>906</v>
      </c>
      <c r="G994" s="258">
        <v>540</v>
      </c>
      <c r="H994" s="258"/>
      <c r="I994" s="258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>
        <f t="shared" si="32"/>
        <v>540</v>
      </c>
      <c r="V994" s="279"/>
      <c r="W994" s="280"/>
    </row>
    <row r="995" spans="2:23">
      <c r="B995" s="254">
        <v>45873</v>
      </c>
      <c r="C995" s="255" t="s">
        <v>2643</v>
      </c>
      <c r="D995" s="256" t="s">
        <v>3534</v>
      </c>
      <c r="E995" s="257">
        <v>1423011</v>
      </c>
      <c r="F995" s="255" t="s">
        <v>911</v>
      </c>
      <c r="G995" s="258">
        <v>1000</v>
      </c>
      <c r="H995" s="258"/>
      <c r="I995" s="258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>
        <f t="shared" si="32"/>
        <v>1000</v>
      </c>
      <c r="V995" s="279"/>
      <c r="W995" s="280"/>
    </row>
    <row r="996" spans="2:23">
      <c r="B996" s="254">
        <v>45873</v>
      </c>
      <c r="C996" s="255" t="s">
        <v>2643</v>
      </c>
      <c r="D996" s="256" t="s">
        <v>3535</v>
      </c>
      <c r="E996" s="257">
        <v>1412007</v>
      </c>
      <c r="F996" s="255" t="s">
        <v>894</v>
      </c>
      <c r="G996" s="258">
        <v>8000</v>
      </c>
      <c r="H996" s="258"/>
      <c r="I996" s="258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>
        <f t="shared" si="32"/>
        <v>8000</v>
      </c>
      <c r="V996" s="279"/>
      <c r="W996" s="280"/>
    </row>
    <row r="997" spans="2:23">
      <c r="B997" s="254">
        <v>45873</v>
      </c>
      <c r="C997" s="255" t="s">
        <v>2643</v>
      </c>
      <c r="D997" s="256" t="s">
        <v>3535</v>
      </c>
      <c r="E997" s="257">
        <v>1422005</v>
      </c>
      <c r="F997" s="255" t="s">
        <v>903</v>
      </c>
      <c r="G997" s="258">
        <v>2450</v>
      </c>
      <c r="H997" s="258"/>
      <c r="I997" s="258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>
        <f t="shared" ref="U997:U1004" si="33">G997</f>
        <v>2450</v>
      </c>
      <c r="V997" s="279"/>
      <c r="W997" s="280"/>
    </row>
    <row r="998" spans="2:23">
      <c r="B998" s="254">
        <v>45873</v>
      </c>
      <c r="C998" s="255" t="s">
        <v>2643</v>
      </c>
      <c r="D998" s="256" t="s">
        <v>3535</v>
      </c>
      <c r="E998" s="257">
        <v>1422018</v>
      </c>
      <c r="F998" s="255" t="s">
        <v>3525</v>
      </c>
      <c r="G998" s="258">
        <v>4000</v>
      </c>
      <c r="H998" s="258"/>
      <c r="I998" s="258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>
        <f t="shared" si="33"/>
        <v>4000</v>
      </c>
      <c r="V998" s="279"/>
      <c r="W998" s="280"/>
    </row>
    <row r="999" spans="2:23">
      <c r="B999" s="254">
        <v>45873</v>
      </c>
      <c r="C999" s="255" t="s">
        <v>2643</v>
      </c>
      <c r="D999" s="256" t="s">
        <v>3535</v>
      </c>
      <c r="E999" s="257">
        <v>1422038</v>
      </c>
      <c r="F999" s="255" t="s">
        <v>3536</v>
      </c>
      <c r="G999" s="258">
        <v>5000</v>
      </c>
      <c r="H999" s="258"/>
      <c r="I999" s="258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>
        <f t="shared" si="33"/>
        <v>5000</v>
      </c>
      <c r="V999" s="279"/>
      <c r="W999" s="280"/>
    </row>
    <row r="1000" spans="2:23">
      <c r="B1000" s="254">
        <v>45873</v>
      </c>
      <c r="C1000" s="255" t="s">
        <v>2643</v>
      </c>
      <c r="D1000" s="256" t="s">
        <v>3535</v>
      </c>
      <c r="E1000" s="257">
        <v>1423017</v>
      </c>
      <c r="F1000" s="255" t="s">
        <v>914</v>
      </c>
      <c r="G1000" s="258">
        <v>2500</v>
      </c>
      <c r="H1000" s="258"/>
      <c r="I1000" s="258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>
        <f t="shared" si="33"/>
        <v>2500</v>
      </c>
      <c r="V1000" s="279"/>
      <c r="W1000" s="280"/>
    </row>
    <row r="1001" spans="2:23">
      <c r="B1001" s="254">
        <v>45873</v>
      </c>
      <c r="C1001" s="255" t="s">
        <v>2643</v>
      </c>
      <c r="D1001" s="256" t="s">
        <v>3535</v>
      </c>
      <c r="E1001" s="257">
        <v>1423517</v>
      </c>
      <c r="F1001" s="255" t="s">
        <v>919</v>
      </c>
      <c r="G1001" s="258">
        <v>6000</v>
      </c>
      <c r="H1001" s="258"/>
      <c r="I1001" s="258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>
        <f t="shared" si="33"/>
        <v>6000</v>
      </c>
      <c r="V1001" s="279"/>
      <c r="W1001" s="280"/>
    </row>
    <row r="1002" spans="2:23">
      <c r="B1002" s="254">
        <v>45873</v>
      </c>
      <c r="C1002" s="255" t="s">
        <v>2643</v>
      </c>
      <c r="D1002" s="256" t="s">
        <v>3537</v>
      </c>
      <c r="E1002" s="257">
        <v>1412007</v>
      </c>
      <c r="F1002" s="255" t="s">
        <v>894</v>
      </c>
      <c r="G1002" s="258">
        <v>2000</v>
      </c>
      <c r="H1002" s="258"/>
      <c r="I1002" s="258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>
        <f t="shared" si="33"/>
        <v>2000</v>
      </c>
      <c r="V1002" s="279"/>
      <c r="W1002" s="280"/>
    </row>
    <row r="1003" spans="2:23">
      <c r="B1003" s="254">
        <v>45873</v>
      </c>
      <c r="C1003" s="255" t="s">
        <v>2643</v>
      </c>
      <c r="D1003" s="256" t="s">
        <v>3537</v>
      </c>
      <c r="E1003" s="257">
        <v>1422011</v>
      </c>
      <c r="F1003" s="255" t="s">
        <v>906</v>
      </c>
      <c r="G1003" s="258">
        <v>685</v>
      </c>
      <c r="H1003" s="258"/>
      <c r="I1003" s="258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>
        <f t="shared" si="33"/>
        <v>685</v>
      </c>
      <c r="V1003" s="279"/>
      <c r="W1003" s="280"/>
    </row>
    <row r="1004" spans="2:23">
      <c r="B1004" s="254">
        <v>45873</v>
      </c>
      <c r="C1004" s="255" t="s">
        <v>2643</v>
      </c>
      <c r="D1004" s="256" t="s">
        <v>3537</v>
      </c>
      <c r="E1004" s="257">
        <v>1423011</v>
      </c>
      <c r="F1004" s="255" t="s">
        <v>911</v>
      </c>
      <c r="G1004" s="258">
        <v>1000</v>
      </c>
      <c r="H1004" s="258"/>
      <c r="I1004" s="258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>
        <f t="shared" si="33"/>
        <v>1000</v>
      </c>
      <c r="V1004" s="279"/>
      <c r="W1004" s="280"/>
    </row>
    <row r="1005" spans="2:23">
      <c r="B1005" s="254">
        <v>45873</v>
      </c>
      <c r="C1005" s="255" t="s">
        <v>2643</v>
      </c>
      <c r="D1005" s="256" t="s">
        <v>3538</v>
      </c>
      <c r="E1005" s="257">
        <v>1412007</v>
      </c>
      <c r="F1005" s="255" t="s">
        <v>894</v>
      </c>
      <c r="G1005" s="258">
        <v>1300</v>
      </c>
      <c r="H1005" s="258"/>
      <c r="I1005" s="258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>
        <f t="shared" ref="U1005:U1012" si="34">G1005</f>
        <v>1300</v>
      </c>
      <c r="V1005" s="279"/>
      <c r="W1005" s="280"/>
    </row>
    <row r="1006" spans="2:23">
      <c r="B1006" s="254">
        <v>45874</v>
      </c>
      <c r="C1006" s="255" t="s">
        <v>3539</v>
      </c>
      <c r="D1006" s="256" t="s">
        <v>3540</v>
      </c>
      <c r="E1006" s="257">
        <v>1430007</v>
      </c>
      <c r="F1006" s="255" t="s">
        <v>924</v>
      </c>
      <c r="G1006" s="258">
        <v>6000</v>
      </c>
      <c r="H1006" s="258"/>
      <c r="I1006" s="258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>
        <f t="shared" si="34"/>
        <v>6000</v>
      </c>
      <c r="V1006" s="279"/>
      <c r="W1006" s="280"/>
    </row>
    <row r="1007" spans="2:23">
      <c r="B1007" s="254">
        <v>45874</v>
      </c>
      <c r="C1007" s="255" t="s">
        <v>2726</v>
      </c>
      <c r="D1007" s="256" t="s">
        <v>3541</v>
      </c>
      <c r="E1007" s="257">
        <v>1422024</v>
      </c>
      <c r="F1007" s="255" t="s">
        <v>301</v>
      </c>
      <c r="G1007" s="258">
        <v>7490</v>
      </c>
      <c r="H1007" s="258"/>
      <c r="I1007" s="258"/>
      <c r="J1007" s="258"/>
      <c r="K1007" s="258"/>
      <c r="L1007" s="258"/>
      <c r="M1007" s="258"/>
      <c r="N1007" s="258"/>
      <c r="O1007" s="258"/>
      <c r="P1007" s="258"/>
      <c r="Q1007" s="258"/>
      <c r="R1007" s="258"/>
      <c r="S1007" s="258"/>
      <c r="T1007" s="258"/>
      <c r="U1007" s="258">
        <f t="shared" si="34"/>
        <v>7490</v>
      </c>
      <c r="V1007" s="279"/>
      <c r="W1007" s="280"/>
    </row>
    <row r="1008" spans="2:23">
      <c r="B1008" s="254">
        <v>45874</v>
      </c>
      <c r="C1008" s="255" t="s">
        <v>2726</v>
      </c>
      <c r="D1008" s="256" t="s">
        <v>3541</v>
      </c>
      <c r="E1008" s="257">
        <v>1422044</v>
      </c>
      <c r="F1008" s="255" t="s">
        <v>323</v>
      </c>
      <c r="G1008" s="258">
        <v>6960</v>
      </c>
      <c r="H1008" s="258"/>
      <c r="I1008" s="258"/>
      <c r="J1008" s="258"/>
      <c r="K1008" s="258"/>
      <c r="L1008" s="258"/>
      <c r="M1008" s="258"/>
      <c r="N1008" s="258"/>
      <c r="O1008" s="258"/>
      <c r="P1008" s="258"/>
      <c r="Q1008" s="258"/>
      <c r="R1008" s="258"/>
      <c r="S1008" s="258"/>
      <c r="T1008" s="258"/>
      <c r="U1008" s="258">
        <f t="shared" si="34"/>
        <v>6960</v>
      </c>
      <c r="V1008" s="279"/>
      <c r="W1008" s="280"/>
    </row>
    <row r="1009" spans="2:23">
      <c r="B1009" s="254">
        <v>45874</v>
      </c>
      <c r="C1009" s="255" t="s">
        <v>2726</v>
      </c>
      <c r="D1009" s="256" t="s">
        <v>3542</v>
      </c>
      <c r="E1009" s="257">
        <v>1422024</v>
      </c>
      <c r="F1009" s="255" t="s">
        <v>301</v>
      </c>
      <c r="G1009" s="258">
        <v>13000</v>
      </c>
      <c r="H1009" s="258"/>
      <c r="I1009" s="258"/>
      <c r="J1009" s="258"/>
      <c r="K1009" s="258"/>
      <c r="L1009" s="258"/>
      <c r="M1009" s="258"/>
      <c r="N1009" s="258"/>
      <c r="O1009" s="258"/>
      <c r="P1009" s="258"/>
      <c r="Q1009" s="258"/>
      <c r="R1009" s="258"/>
      <c r="S1009" s="258"/>
      <c r="T1009" s="258"/>
      <c r="U1009" s="258">
        <f t="shared" si="34"/>
        <v>13000</v>
      </c>
      <c r="V1009" s="279"/>
      <c r="W1009" s="280"/>
    </row>
    <row r="1010" spans="2:23">
      <c r="B1010" s="254">
        <v>45874</v>
      </c>
      <c r="C1010" s="255" t="s">
        <v>3101</v>
      </c>
      <c r="D1010" s="256" t="s">
        <v>3543</v>
      </c>
      <c r="E1010" s="257">
        <v>1430007</v>
      </c>
      <c r="F1010" s="255" t="s">
        <v>924</v>
      </c>
      <c r="G1010" s="258">
        <v>15000</v>
      </c>
      <c r="H1010" s="258"/>
      <c r="I1010" s="258"/>
      <c r="J1010" s="258"/>
      <c r="K1010" s="258"/>
      <c r="L1010" s="258"/>
      <c r="M1010" s="258"/>
      <c r="N1010" s="258"/>
      <c r="O1010" s="258"/>
      <c r="P1010" s="258"/>
      <c r="Q1010" s="258"/>
      <c r="R1010" s="258"/>
      <c r="S1010" s="258"/>
      <c r="T1010" s="258"/>
      <c r="U1010" s="258">
        <f t="shared" si="34"/>
        <v>15000</v>
      </c>
      <c r="V1010" s="279"/>
      <c r="W1010" s="280"/>
    </row>
    <row r="1011" spans="2:23">
      <c r="B1011" s="254">
        <v>45875</v>
      </c>
      <c r="C1011" s="255" t="s">
        <v>2697</v>
      </c>
      <c r="D1011" s="256" t="s">
        <v>3544</v>
      </c>
      <c r="E1011" s="257">
        <v>1412007</v>
      </c>
      <c r="F1011" s="255" t="s">
        <v>894</v>
      </c>
      <c r="G1011" s="258">
        <v>5000</v>
      </c>
      <c r="H1011" s="258"/>
      <c r="I1011" s="258"/>
      <c r="J1011" s="258"/>
      <c r="K1011" s="258"/>
      <c r="L1011" s="258"/>
      <c r="M1011" s="258"/>
      <c r="N1011" s="258"/>
      <c r="O1011" s="258"/>
      <c r="P1011" s="258"/>
      <c r="Q1011" s="258"/>
      <c r="R1011" s="258"/>
      <c r="S1011" s="258"/>
      <c r="T1011" s="258"/>
      <c r="U1011" s="258">
        <f t="shared" si="34"/>
        <v>5000</v>
      </c>
      <c r="V1011" s="279"/>
      <c r="W1011" s="280"/>
    </row>
    <row r="1012" spans="2:23">
      <c r="B1012" s="254">
        <v>45875</v>
      </c>
      <c r="C1012" s="255" t="s">
        <v>2697</v>
      </c>
      <c r="D1012" s="256" t="s">
        <v>3544</v>
      </c>
      <c r="E1012" s="257">
        <v>1422011</v>
      </c>
      <c r="F1012" s="255" t="s">
        <v>906</v>
      </c>
      <c r="G1012" s="258">
        <v>8000</v>
      </c>
      <c r="H1012" s="258"/>
      <c r="I1012" s="258"/>
      <c r="J1012" s="258"/>
      <c r="K1012" s="258"/>
      <c r="L1012" s="258"/>
      <c r="M1012" s="258"/>
      <c r="N1012" s="258"/>
      <c r="O1012" s="258"/>
      <c r="P1012" s="258"/>
      <c r="Q1012" s="258"/>
      <c r="R1012" s="258"/>
      <c r="S1012" s="258"/>
      <c r="T1012" s="258"/>
      <c r="U1012" s="258">
        <f t="shared" si="34"/>
        <v>8000</v>
      </c>
      <c r="V1012" s="279"/>
      <c r="W1012" s="280"/>
    </row>
    <row r="1013" spans="2:23">
      <c r="B1013" s="254">
        <v>45875</v>
      </c>
      <c r="C1013" s="255" t="s">
        <v>2697</v>
      </c>
      <c r="D1013" s="256" t="s">
        <v>3544</v>
      </c>
      <c r="E1013" s="257">
        <v>1422033</v>
      </c>
      <c r="F1013" s="255" t="s">
        <v>311</v>
      </c>
      <c r="G1013" s="258">
        <v>3230</v>
      </c>
      <c r="H1013" s="258"/>
      <c r="I1013" s="258"/>
      <c r="J1013" s="258"/>
      <c r="K1013" s="258"/>
      <c r="L1013" s="258"/>
      <c r="M1013" s="258"/>
      <c r="N1013" s="258"/>
      <c r="O1013" s="258"/>
      <c r="P1013" s="258"/>
      <c r="Q1013" s="258"/>
      <c r="R1013" s="258"/>
      <c r="S1013" s="258"/>
      <c r="T1013" s="258"/>
      <c r="U1013" s="258">
        <f t="shared" ref="U1013:U1033" si="35">G1013</f>
        <v>3230</v>
      </c>
      <c r="V1013" s="279"/>
      <c r="W1013" s="280"/>
    </row>
    <row r="1014" spans="2:23">
      <c r="B1014" s="254">
        <v>45875</v>
      </c>
      <c r="C1014" s="255" t="s">
        <v>2697</v>
      </c>
      <c r="D1014" s="256" t="s">
        <v>3544</v>
      </c>
      <c r="E1014" s="257">
        <v>1423011</v>
      </c>
      <c r="F1014" s="255" t="s">
        <v>911</v>
      </c>
      <c r="G1014" s="258">
        <v>2000</v>
      </c>
      <c r="H1014" s="258"/>
      <c r="I1014" s="258"/>
      <c r="J1014" s="258"/>
      <c r="K1014" s="258"/>
      <c r="L1014" s="258"/>
      <c r="M1014" s="258"/>
      <c r="N1014" s="258"/>
      <c r="O1014" s="258"/>
      <c r="P1014" s="258"/>
      <c r="Q1014" s="258"/>
      <c r="R1014" s="258"/>
      <c r="S1014" s="258"/>
      <c r="T1014" s="258"/>
      <c r="U1014" s="258">
        <f t="shared" si="35"/>
        <v>2000</v>
      </c>
      <c r="V1014" s="279"/>
      <c r="W1014" s="280"/>
    </row>
    <row r="1015" spans="2:23">
      <c r="B1015" s="254">
        <v>45875</v>
      </c>
      <c r="C1015" s="255" t="s">
        <v>2643</v>
      </c>
      <c r="D1015" s="256" t="s">
        <v>3545</v>
      </c>
      <c r="E1015" s="257">
        <v>1412007</v>
      </c>
      <c r="F1015" s="255" t="s">
        <v>894</v>
      </c>
      <c r="G1015" s="258">
        <v>1800</v>
      </c>
      <c r="H1015" s="258"/>
      <c r="I1015" s="258"/>
      <c r="J1015" s="258"/>
      <c r="K1015" s="258"/>
      <c r="L1015" s="258"/>
      <c r="M1015" s="258"/>
      <c r="N1015" s="258"/>
      <c r="O1015" s="258"/>
      <c r="P1015" s="258"/>
      <c r="Q1015" s="258"/>
      <c r="R1015" s="258"/>
      <c r="S1015" s="258"/>
      <c r="T1015" s="258"/>
      <c r="U1015" s="258">
        <f t="shared" si="35"/>
        <v>1800</v>
      </c>
      <c r="V1015" s="279"/>
      <c r="W1015" s="280"/>
    </row>
    <row r="1016" spans="2:23">
      <c r="B1016" s="254">
        <v>45875</v>
      </c>
      <c r="C1016" s="255" t="s">
        <v>2643</v>
      </c>
      <c r="D1016" s="256" t="s">
        <v>3545</v>
      </c>
      <c r="E1016" s="257">
        <v>1422011</v>
      </c>
      <c r="F1016" s="255" t="s">
        <v>906</v>
      </c>
      <c r="G1016" s="258">
        <v>305</v>
      </c>
      <c r="H1016" s="258"/>
      <c r="I1016" s="258"/>
      <c r="J1016" s="258"/>
      <c r="K1016" s="258"/>
      <c r="L1016" s="258"/>
      <c r="M1016" s="258"/>
      <c r="N1016" s="258"/>
      <c r="O1016" s="258"/>
      <c r="P1016" s="258"/>
      <c r="Q1016" s="258"/>
      <c r="R1016" s="258"/>
      <c r="S1016" s="258"/>
      <c r="T1016" s="258"/>
      <c r="U1016" s="258">
        <f t="shared" si="35"/>
        <v>305</v>
      </c>
      <c r="V1016" s="279"/>
      <c r="W1016" s="280"/>
    </row>
    <row r="1017" spans="2:23">
      <c r="B1017" s="254">
        <v>45876</v>
      </c>
      <c r="C1017" s="255" t="s">
        <v>2697</v>
      </c>
      <c r="D1017" s="256" t="s">
        <v>3546</v>
      </c>
      <c r="E1017" s="257">
        <v>1422017</v>
      </c>
      <c r="F1017" s="255" t="s">
        <v>3528</v>
      </c>
      <c r="G1017" s="258">
        <v>3000</v>
      </c>
      <c r="H1017" s="258"/>
      <c r="I1017" s="258"/>
      <c r="J1017" s="258"/>
      <c r="K1017" s="258"/>
      <c r="L1017" s="258"/>
      <c r="M1017" s="258"/>
      <c r="N1017" s="258"/>
      <c r="O1017" s="258"/>
      <c r="P1017" s="258"/>
      <c r="Q1017" s="258"/>
      <c r="R1017" s="258"/>
      <c r="S1017" s="258"/>
      <c r="T1017" s="258"/>
      <c r="U1017" s="258">
        <f t="shared" si="35"/>
        <v>3000</v>
      </c>
      <c r="V1017" s="279"/>
      <c r="W1017" s="280"/>
    </row>
    <row r="1018" spans="2:23">
      <c r="B1018" s="254">
        <v>45876</v>
      </c>
      <c r="C1018" s="255" t="s">
        <v>2697</v>
      </c>
      <c r="D1018" s="256" t="s">
        <v>3546</v>
      </c>
      <c r="E1018" s="257">
        <v>1422033</v>
      </c>
      <c r="F1018" s="255" t="s">
        <v>311</v>
      </c>
      <c r="G1018" s="258">
        <v>3000</v>
      </c>
      <c r="H1018" s="258"/>
      <c r="I1018" s="258"/>
      <c r="J1018" s="258"/>
      <c r="K1018" s="258"/>
      <c r="L1018" s="258"/>
      <c r="M1018" s="258"/>
      <c r="N1018" s="258"/>
      <c r="O1018" s="258"/>
      <c r="P1018" s="258"/>
      <c r="Q1018" s="258"/>
      <c r="R1018" s="258"/>
      <c r="S1018" s="258"/>
      <c r="T1018" s="258"/>
      <c r="U1018" s="258">
        <f t="shared" si="35"/>
        <v>3000</v>
      </c>
      <c r="V1018" s="279"/>
      <c r="W1018" s="280"/>
    </row>
    <row r="1019" spans="2:23">
      <c r="B1019" s="254">
        <v>45876</v>
      </c>
      <c r="C1019" s="255" t="s">
        <v>2697</v>
      </c>
      <c r="D1019" s="256" t="s">
        <v>3546</v>
      </c>
      <c r="E1019" s="257">
        <v>1422038</v>
      </c>
      <c r="F1019" s="255" t="s">
        <v>3536</v>
      </c>
      <c r="G1019" s="258">
        <v>2020</v>
      </c>
      <c r="H1019" s="258"/>
      <c r="I1019" s="258"/>
      <c r="J1019" s="258"/>
      <c r="K1019" s="258"/>
      <c r="L1019" s="258"/>
      <c r="M1019" s="258"/>
      <c r="N1019" s="258"/>
      <c r="O1019" s="258"/>
      <c r="P1019" s="258"/>
      <c r="Q1019" s="258"/>
      <c r="R1019" s="258"/>
      <c r="S1019" s="258"/>
      <c r="T1019" s="258"/>
      <c r="U1019" s="258">
        <f t="shared" si="35"/>
        <v>2020</v>
      </c>
      <c r="V1019" s="279"/>
      <c r="W1019" s="280"/>
    </row>
    <row r="1020" spans="2:23">
      <c r="B1020" s="254">
        <v>45876</v>
      </c>
      <c r="C1020" s="255" t="s">
        <v>2690</v>
      </c>
      <c r="D1020" s="256" t="s">
        <v>3547</v>
      </c>
      <c r="E1020" s="257">
        <v>1422019</v>
      </c>
      <c r="F1020" s="255" t="s">
        <v>3548</v>
      </c>
      <c r="G1020" s="258">
        <v>5000</v>
      </c>
      <c r="H1020" s="258"/>
      <c r="I1020" s="258"/>
      <c r="J1020" s="258"/>
      <c r="K1020" s="258"/>
      <c r="L1020" s="258"/>
      <c r="M1020" s="258"/>
      <c r="N1020" s="258"/>
      <c r="O1020" s="258"/>
      <c r="P1020" s="258"/>
      <c r="Q1020" s="258"/>
      <c r="R1020" s="258"/>
      <c r="S1020" s="258"/>
      <c r="T1020" s="258"/>
      <c r="U1020" s="258">
        <f t="shared" si="35"/>
        <v>5000</v>
      </c>
      <c r="V1020" s="279"/>
      <c r="W1020" s="280"/>
    </row>
    <row r="1021" spans="2:23">
      <c r="B1021" s="254">
        <v>45876</v>
      </c>
      <c r="C1021" s="255" t="s">
        <v>2690</v>
      </c>
      <c r="D1021" s="256" t="s">
        <v>3547</v>
      </c>
      <c r="E1021" s="257">
        <v>1422052</v>
      </c>
      <c r="F1021" s="255" t="s">
        <v>3549</v>
      </c>
      <c r="G1021" s="258">
        <v>5000</v>
      </c>
      <c r="H1021" s="258"/>
      <c r="I1021" s="258"/>
      <c r="J1021" s="258"/>
      <c r="K1021" s="258"/>
      <c r="L1021" s="258"/>
      <c r="M1021" s="258"/>
      <c r="N1021" s="258"/>
      <c r="O1021" s="258"/>
      <c r="P1021" s="258"/>
      <c r="Q1021" s="258"/>
      <c r="R1021" s="258"/>
      <c r="S1021" s="258"/>
      <c r="T1021" s="258"/>
      <c r="U1021" s="258">
        <f t="shared" si="35"/>
        <v>5000</v>
      </c>
      <c r="V1021" s="279"/>
      <c r="W1021" s="280"/>
    </row>
    <row r="1022" spans="2:23">
      <c r="B1022" s="254">
        <v>45876</v>
      </c>
      <c r="C1022" s="255" t="s">
        <v>2690</v>
      </c>
      <c r="D1022" s="256" t="s">
        <v>3547</v>
      </c>
      <c r="E1022" s="257">
        <v>1422053</v>
      </c>
      <c r="F1022" s="255" t="s">
        <v>329</v>
      </c>
      <c r="G1022" s="258">
        <v>3000</v>
      </c>
      <c r="H1022" s="258"/>
      <c r="I1022" s="258"/>
      <c r="J1022" s="258"/>
      <c r="K1022" s="258"/>
      <c r="L1022" s="258"/>
      <c r="M1022" s="258"/>
      <c r="N1022" s="258"/>
      <c r="O1022" s="258"/>
      <c r="P1022" s="258"/>
      <c r="Q1022" s="258"/>
      <c r="R1022" s="258"/>
      <c r="S1022" s="258"/>
      <c r="T1022" s="258"/>
      <c r="U1022" s="258">
        <f t="shared" si="35"/>
        <v>3000</v>
      </c>
      <c r="V1022" s="279"/>
      <c r="W1022" s="280"/>
    </row>
    <row r="1023" spans="2:23">
      <c r="B1023" s="254">
        <v>45876</v>
      </c>
      <c r="C1023" s="255" t="s">
        <v>2690</v>
      </c>
      <c r="D1023" s="256" t="s">
        <v>3547</v>
      </c>
      <c r="E1023" s="257">
        <v>1423078</v>
      </c>
      <c r="F1023" s="255" t="s">
        <v>915</v>
      </c>
      <c r="G1023" s="258">
        <v>12000</v>
      </c>
      <c r="H1023" s="258"/>
      <c r="I1023" s="258"/>
      <c r="J1023" s="258"/>
      <c r="K1023" s="258"/>
      <c r="L1023" s="258"/>
      <c r="M1023" s="258"/>
      <c r="N1023" s="258"/>
      <c r="O1023" s="258"/>
      <c r="P1023" s="258"/>
      <c r="Q1023" s="258"/>
      <c r="R1023" s="258"/>
      <c r="S1023" s="258"/>
      <c r="T1023" s="258"/>
      <c r="U1023" s="258">
        <f t="shared" si="35"/>
        <v>12000</v>
      </c>
      <c r="V1023" s="279"/>
      <c r="W1023" s="280"/>
    </row>
    <row r="1024" spans="2:23">
      <c r="B1024" s="254">
        <v>45880</v>
      </c>
      <c r="C1024" s="255" t="s">
        <v>2804</v>
      </c>
      <c r="D1024" s="256" t="s">
        <v>3550</v>
      </c>
      <c r="E1024" s="257">
        <v>1422033</v>
      </c>
      <c r="F1024" s="255" t="s">
        <v>311</v>
      </c>
      <c r="G1024" s="258">
        <v>450</v>
      </c>
      <c r="H1024" s="258"/>
      <c r="I1024" s="258"/>
      <c r="J1024" s="258"/>
      <c r="K1024" s="258"/>
      <c r="L1024" s="258"/>
      <c r="M1024" s="258"/>
      <c r="N1024" s="258"/>
      <c r="O1024" s="258"/>
      <c r="P1024" s="258"/>
      <c r="Q1024" s="258"/>
      <c r="R1024" s="258"/>
      <c r="S1024" s="258"/>
      <c r="T1024" s="258"/>
      <c r="U1024" s="258">
        <f t="shared" si="35"/>
        <v>450</v>
      </c>
      <c r="V1024" s="279"/>
      <c r="W1024" s="280"/>
    </row>
    <row r="1025" spans="2:23">
      <c r="B1025" s="254">
        <v>45880</v>
      </c>
      <c r="C1025" s="255" t="s">
        <v>2646</v>
      </c>
      <c r="D1025" s="256" t="s">
        <v>3551</v>
      </c>
      <c r="E1025" s="257">
        <v>1423078</v>
      </c>
      <c r="F1025" s="255" t="s">
        <v>915</v>
      </c>
      <c r="G1025" s="258">
        <v>1000</v>
      </c>
      <c r="H1025" s="258"/>
      <c r="I1025" s="258"/>
      <c r="J1025" s="258"/>
      <c r="K1025" s="258"/>
      <c r="L1025" s="258"/>
      <c r="M1025" s="258"/>
      <c r="N1025" s="258"/>
      <c r="O1025" s="258"/>
      <c r="P1025" s="258"/>
      <c r="Q1025" s="258"/>
      <c r="R1025" s="258"/>
      <c r="S1025" s="258"/>
      <c r="T1025" s="258"/>
      <c r="U1025" s="258">
        <f t="shared" si="35"/>
        <v>1000</v>
      </c>
      <c r="V1025" s="279"/>
      <c r="W1025" s="280"/>
    </row>
    <row r="1026" spans="2:23">
      <c r="B1026" s="254">
        <v>45880</v>
      </c>
      <c r="C1026" s="255" t="s">
        <v>2646</v>
      </c>
      <c r="D1026" s="256" t="s">
        <v>3552</v>
      </c>
      <c r="E1026" s="257">
        <v>1422011</v>
      </c>
      <c r="F1026" s="255" t="s">
        <v>906</v>
      </c>
      <c r="G1026" s="258">
        <v>340</v>
      </c>
      <c r="H1026" s="258"/>
      <c r="I1026" s="258"/>
      <c r="J1026" s="258"/>
      <c r="K1026" s="258"/>
      <c r="L1026" s="258"/>
      <c r="M1026" s="258"/>
      <c r="N1026" s="258"/>
      <c r="O1026" s="258"/>
      <c r="P1026" s="258"/>
      <c r="Q1026" s="258"/>
      <c r="R1026" s="258"/>
      <c r="S1026" s="258"/>
      <c r="T1026" s="258"/>
      <c r="U1026" s="258">
        <f t="shared" si="35"/>
        <v>340</v>
      </c>
      <c r="V1026" s="279"/>
      <c r="W1026" s="280"/>
    </row>
    <row r="1027" spans="2:23">
      <c r="B1027" s="254">
        <v>45880</v>
      </c>
      <c r="C1027" s="255" t="s">
        <v>2644</v>
      </c>
      <c r="D1027" s="256" t="s">
        <v>3553</v>
      </c>
      <c r="E1027" s="257">
        <v>1423017</v>
      </c>
      <c r="F1027" s="255" t="s">
        <v>914</v>
      </c>
      <c r="G1027" s="258">
        <v>650</v>
      </c>
      <c r="H1027" s="258"/>
      <c r="I1027" s="258"/>
      <c r="J1027" s="258"/>
      <c r="K1027" s="258"/>
      <c r="L1027" s="258"/>
      <c r="M1027" s="258"/>
      <c r="N1027" s="258"/>
      <c r="O1027" s="258"/>
      <c r="P1027" s="258"/>
      <c r="Q1027" s="258"/>
      <c r="R1027" s="258"/>
      <c r="S1027" s="258"/>
      <c r="T1027" s="258"/>
      <c r="U1027" s="258">
        <f t="shared" si="35"/>
        <v>650</v>
      </c>
      <c r="V1027" s="279"/>
      <c r="W1027" s="280"/>
    </row>
    <row r="1028" spans="2:23">
      <c r="B1028" s="254">
        <v>45880</v>
      </c>
      <c r="C1028" s="255" t="s">
        <v>2644</v>
      </c>
      <c r="D1028" s="256" t="s">
        <v>3554</v>
      </c>
      <c r="E1028" s="257">
        <v>1422011</v>
      </c>
      <c r="F1028" s="255" t="s">
        <v>906</v>
      </c>
      <c r="G1028" s="258">
        <v>1500</v>
      </c>
      <c r="H1028" s="258"/>
      <c r="I1028" s="258"/>
      <c r="J1028" s="258"/>
      <c r="K1028" s="258"/>
      <c r="L1028" s="258"/>
      <c r="M1028" s="258"/>
      <c r="N1028" s="258"/>
      <c r="O1028" s="258"/>
      <c r="P1028" s="258"/>
      <c r="Q1028" s="258"/>
      <c r="R1028" s="258"/>
      <c r="S1028" s="258"/>
      <c r="T1028" s="258"/>
      <c r="U1028" s="258">
        <f t="shared" si="35"/>
        <v>1500</v>
      </c>
      <c r="V1028" s="279"/>
      <c r="W1028" s="280"/>
    </row>
    <row r="1029" spans="2:23">
      <c r="B1029" s="254">
        <v>45880</v>
      </c>
      <c r="C1029" s="255" t="s">
        <v>2644</v>
      </c>
      <c r="D1029" s="256" t="s">
        <v>3555</v>
      </c>
      <c r="E1029" s="257">
        <v>1422018</v>
      </c>
      <c r="F1029" s="255" t="s">
        <v>3525</v>
      </c>
      <c r="G1029" s="258">
        <v>1000</v>
      </c>
      <c r="H1029" s="258"/>
      <c r="I1029" s="258"/>
      <c r="J1029" s="258"/>
      <c r="K1029" s="258"/>
      <c r="L1029" s="258"/>
      <c r="M1029" s="258"/>
      <c r="N1029" s="258"/>
      <c r="O1029" s="258"/>
      <c r="P1029" s="258"/>
      <c r="Q1029" s="258"/>
      <c r="R1029" s="258"/>
      <c r="S1029" s="258"/>
      <c r="T1029" s="258"/>
      <c r="U1029" s="258">
        <f t="shared" si="35"/>
        <v>1000</v>
      </c>
      <c r="V1029" s="279"/>
      <c r="W1029" s="280"/>
    </row>
    <row r="1030" spans="2:23">
      <c r="B1030" s="254">
        <v>45880</v>
      </c>
      <c r="C1030" s="255" t="s">
        <v>2644</v>
      </c>
      <c r="D1030" s="256" t="s">
        <v>3555</v>
      </c>
      <c r="E1030" s="257">
        <v>1422033</v>
      </c>
      <c r="F1030" s="255" t="s">
        <v>311</v>
      </c>
      <c r="G1030" s="258">
        <v>2000</v>
      </c>
      <c r="H1030" s="258"/>
      <c r="I1030" s="258"/>
      <c r="J1030" s="258"/>
      <c r="K1030" s="258"/>
      <c r="L1030" s="258"/>
      <c r="M1030" s="258"/>
      <c r="N1030" s="258"/>
      <c r="O1030" s="258"/>
      <c r="P1030" s="258"/>
      <c r="Q1030" s="258"/>
      <c r="R1030" s="258"/>
      <c r="S1030" s="258"/>
      <c r="T1030" s="258"/>
      <c r="U1030" s="258">
        <f t="shared" si="35"/>
        <v>2000</v>
      </c>
      <c r="V1030" s="279"/>
      <c r="W1030" s="280"/>
    </row>
    <row r="1031" spans="2:23">
      <c r="B1031" s="254">
        <v>45880</v>
      </c>
      <c r="C1031" s="255" t="s">
        <v>2804</v>
      </c>
      <c r="D1031" s="256" t="s">
        <v>3556</v>
      </c>
      <c r="E1031" s="257">
        <v>1423078</v>
      </c>
      <c r="F1031" s="255" t="s">
        <v>915</v>
      </c>
      <c r="G1031" s="258">
        <v>850</v>
      </c>
      <c r="H1031" s="258"/>
      <c r="I1031" s="258"/>
      <c r="J1031" s="258"/>
      <c r="K1031" s="258"/>
      <c r="L1031" s="258"/>
      <c r="M1031" s="258"/>
      <c r="N1031" s="258"/>
      <c r="O1031" s="258"/>
      <c r="P1031" s="258"/>
      <c r="Q1031" s="258"/>
      <c r="R1031" s="258"/>
      <c r="S1031" s="258"/>
      <c r="T1031" s="258"/>
      <c r="U1031" s="258">
        <f t="shared" si="35"/>
        <v>850</v>
      </c>
      <c r="V1031" s="279"/>
      <c r="W1031" s="280"/>
    </row>
    <row r="1032" spans="2:23">
      <c r="B1032" s="254">
        <v>45880</v>
      </c>
      <c r="C1032" s="255" t="s">
        <v>2646</v>
      </c>
      <c r="D1032" s="256" t="s">
        <v>3557</v>
      </c>
      <c r="E1032" s="257">
        <v>1422011</v>
      </c>
      <c r="F1032" s="255" t="s">
        <v>906</v>
      </c>
      <c r="G1032" s="258">
        <v>350</v>
      </c>
      <c r="H1032" s="258"/>
      <c r="I1032" s="258"/>
      <c r="J1032" s="258"/>
      <c r="K1032" s="258"/>
      <c r="L1032" s="258"/>
      <c r="M1032" s="258"/>
      <c r="N1032" s="258"/>
      <c r="O1032" s="258"/>
      <c r="P1032" s="258"/>
      <c r="Q1032" s="258"/>
      <c r="R1032" s="258"/>
      <c r="S1032" s="258"/>
      <c r="T1032" s="258"/>
      <c r="U1032" s="258">
        <f t="shared" si="35"/>
        <v>350</v>
      </c>
      <c r="V1032" s="279"/>
      <c r="W1032" s="280"/>
    </row>
    <row r="1033" spans="2:23">
      <c r="B1033" s="254">
        <v>45880</v>
      </c>
      <c r="C1033" s="255" t="s">
        <v>2646</v>
      </c>
      <c r="D1033" s="256" t="s">
        <v>3557</v>
      </c>
      <c r="E1033" s="257">
        <v>1422033</v>
      </c>
      <c r="F1033" s="255" t="s">
        <v>311</v>
      </c>
      <c r="G1033" s="258">
        <v>1000</v>
      </c>
      <c r="H1033" s="258"/>
      <c r="I1033" s="258"/>
      <c r="J1033" s="258"/>
      <c r="K1033" s="258"/>
      <c r="L1033" s="258"/>
      <c r="M1033" s="258"/>
      <c r="N1033" s="258"/>
      <c r="O1033" s="258"/>
      <c r="P1033" s="258"/>
      <c r="Q1033" s="258"/>
      <c r="R1033" s="258"/>
      <c r="S1033" s="258"/>
      <c r="T1033" s="258"/>
      <c r="U1033" s="258">
        <f t="shared" si="35"/>
        <v>1000</v>
      </c>
      <c r="V1033" s="279"/>
      <c r="W1033" s="280"/>
    </row>
    <row r="1034" spans="2:23">
      <c r="B1034" s="254">
        <v>45880</v>
      </c>
      <c r="C1034" s="255" t="s">
        <v>2810</v>
      </c>
      <c r="D1034" s="256" t="s">
        <v>3558</v>
      </c>
      <c r="E1034" s="257">
        <v>1423517</v>
      </c>
      <c r="F1034" s="255" t="s">
        <v>919</v>
      </c>
      <c r="G1034" s="258">
        <v>1690</v>
      </c>
      <c r="H1034" s="258"/>
      <c r="I1034" s="258"/>
      <c r="J1034" s="258"/>
      <c r="K1034" s="258"/>
      <c r="L1034" s="258"/>
      <c r="M1034" s="258"/>
      <c r="N1034" s="258"/>
      <c r="O1034" s="258"/>
      <c r="P1034" s="258"/>
      <c r="Q1034" s="258"/>
      <c r="R1034" s="258"/>
      <c r="S1034" s="258"/>
      <c r="T1034" s="258"/>
      <c r="U1034" s="258">
        <f t="shared" ref="U1034:U1065" si="36">G1034</f>
        <v>1690</v>
      </c>
      <c r="V1034" s="279"/>
      <c r="W1034" s="280"/>
    </row>
    <row r="1035" spans="2:23">
      <c r="B1035" s="254">
        <v>45880</v>
      </c>
      <c r="C1035" s="255" t="s">
        <v>2934</v>
      </c>
      <c r="D1035" s="256" t="s">
        <v>3559</v>
      </c>
      <c r="E1035" s="257">
        <v>1422018</v>
      </c>
      <c r="F1035" s="255" t="s">
        <v>3525</v>
      </c>
      <c r="G1035" s="258">
        <v>700</v>
      </c>
      <c r="H1035" s="258"/>
      <c r="I1035" s="258"/>
      <c r="J1035" s="258"/>
      <c r="K1035" s="258"/>
      <c r="L1035" s="258"/>
      <c r="M1035" s="258"/>
      <c r="N1035" s="258"/>
      <c r="O1035" s="258"/>
      <c r="P1035" s="258"/>
      <c r="Q1035" s="258"/>
      <c r="R1035" s="258"/>
      <c r="S1035" s="258"/>
      <c r="T1035" s="258"/>
      <c r="U1035" s="258">
        <f t="shared" si="36"/>
        <v>700</v>
      </c>
      <c r="V1035" s="279"/>
      <c r="W1035" s="280"/>
    </row>
    <row r="1036" spans="2:23">
      <c r="B1036" s="254">
        <v>45880</v>
      </c>
      <c r="C1036" s="255" t="s">
        <v>2726</v>
      </c>
      <c r="D1036" s="256" t="s">
        <v>3560</v>
      </c>
      <c r="E1036" s="257">
        <v>1422040</v>
      </c>
      <c r="F1036" s="255" t="s">
        <v>3561</v>
      </c>
      <c r="G1036" s="258">
        <v>2000</v>
      </c>
      <c r="H1036" s="258"/>
      <c r="I1036" s="258"/>
      <c r="J1036" s="258"/>
      <c r="K1036" s="258"/>
      <c r="L1036" s="258"/>
      <c r="M1036" s="258"/>
      <c r="N1036" s="258"/>
      <c r="O1036" s="258"/>
      <c r="P1036" s="258"/>
      <c r="Q1036" s="258"/>
      <c r="R1036" s="258"/>
      <c r="S1036" s="258"/>
      <c r="T1036" s="258"/>
      <c r="U1036" s="258">
        <f t="shared" si="36"/>
        <v>2000</v>
      </c>
      <c r="V1036" s="279"/>
      <c r="W1036" s="280"/>
    </row>
    <row r="1037" spans="2:23">
      <c r="B1037" s="254">
        <v>45880</v>
      </c>
      <c r="C1037" s="255" t="s">
        <v>3101</v>
      </c>
      <c r="D1037" s="256" t="s">
        <v>3562</v>
      </c>
      <c r="E1037" s="257">
        <v>1430007</v>
      </c>
      <c r="F1037" s="255" t="s">
        <v>924</v>
      </c>
      <c r="G1037" s="258">
        <v>10000</v>
      </c>
      <c r="H1037" s="258"/>
      <c r="I1037" s="258"/>
      <c r="J1037" s="258"/>
      <c r="K1037" s="258"/>
      <c r="L1037" s="258"/>
      <c r="M1037" s="258"/>
      <c r="N1037" s="258"/>
      <c r="O1037" s="258"/>
      <c r="P1037" s="258"/>
      <c r="Q1037" s="258"/>
      <c r="R1037" s="258"/>
      <c r="S1037" s="258"/>
      <c r="T1037" s="258"/>
      <c r="U1037" s="258">
        <f t="shared" si="36"/>
        <v>10000</v>
      </c>
      <c r="V1037" s="279"/>
      <c r="W1037" s="280"/>
    </row>
    <row r="1038" spans="2:23">
      <c r="B1038" s="254">
        <v>45880</v>
      </c>
      <c r="C1038" s="255" t="s">
        <v>2646</v>
      </c>
      <c r="D1038" s="256" t="s">
        <v>3563</v>
      </c>
      <c r="E1038" s="257">
        <v>1423078</v>
      </c>
      <c r="F1038" s="255" t="s">
        <v>915</v>
      </c>
      <c r="G1038" s="258">
        <v>2000</v>
      </c>
      <c r="H1038" s="258"/>
      <c r="I1038" s="258"/>
      <c r="J1038" s="258"/>
      <c r="K1038" s="258"/>
      <c r="L1038" s="258"/>
      <c r="M1038" s="258"/>
      <c r="N1038" s="258"/>
      <c r="O1038" s="258"/>
      <c r="P1038" s="258"/>
      <c r="Q1038" s="258"/>
      <c r="R1038" s="258"/>
      <c r="S1038" s="258"/>
      <c r="T1038" s="258"/>
      <c r="U1038" s="258">
        <f t="shared" si="36"/>
        <v>2000</v>
      </c>
      <c r="V1038" s="279"/>
      <c r="W1038" s="280"/>
    </row>
    <row r="1039" spans="2:23">
      <c r="B1039" s="254">
        <v>45880</v>
      </c>
      <c r="C1039" s="255" t="s">
        <v>2644</v>
      </c>
      <c r="D1039" s="256" t="s">
        <v>3564</v>
      </c>
      <c r="E1039" s="257">
        <v>1423078</v>
      </c>
      <c r="F1039" s="255" t="s">
        <v>915</v>
      </c>
      <c r="G1039" s="258">
        <v>2000</v>
      </c>
      <c r="H1039" s="258"/>
      <c r="I1039" s="258"/>
      <c r="J1039" s="258"/>
      <c r="K1039" s="258"/>
      <c r="L1039" s="258"/>
      <c r="M1039" s="258"/>
      <c r="N1039" s="258"/>
      <c r="O1039" s="258"/>
      <c r="P1039" s="258"/>
      <c r="Q1039" s="258"/>
      <c r="R1039" s="258"/>
      <c r="S1039" s="258"/>
      <c r="T1039" s="258"/>
      <c r="U1039" s="258">
        <f t="shared" si="36"/>
        <v>2000</v>
      </c>
      <c r="V1039" s="279"/>
      <c r="W1039" s="280"/>
    </row>
    <row r="1040" spans="2:23">
      <c r="B1040" s="254">
        <v>45881</v>
      </c>
      <c r="C1040" s="255" t="s">
        <v>2697</v>
      </c>
      <c r="D1040" s="256" t="s">
        <v>3565</v>
      </c>
      <c r="E1040" s="257">
        <v>1423078</v>
      </c>
      <c r="F1040" s="255" t="s">
        <v>915</v>
      </c>
      <c r="G1040" s="258">
        <v>2950</v>
      </c>
      <c r="H1040" s="258"/>
      <c r="I1040" s="258"/>
      <c r="J1040" s="258"/>
      <c r="K1040" s="258"/>
      <c r="L1040" s="258"/>
      <c r="M1040" s="258"/>
      <c r="N1040" s="258"/>
      <c r="O1040" s="258"/>
      <c r="P1040" s="258"/>
      <c r="Q1040" s="258"/>
      <c r="R1040" s="258"/>
      <c r="S1040" s="258"/>
      <c r="T1040" s="258"/>
      <c r="U1040" s="258">
        <f t="shared" si="36"/>
        <v>2950</v>
      </c>
      <c r="V1040" s="279"/>
      <c r="W1040" s="280"/>
    </row>
    <row r="1041" spans="2:23">
      <c r="B1041" s="254">
        <v>45881</v>
      </c>
      <c r="C1041" s="255" t="s">
        <v>2697</v>
      </c>
      <c r="D1041" s="256" t="s">
        <v>3565</v>
      </c>
      <c r="E1041" s="257">
        <v>1422024</v>
      </c>
      <c r="F1041" s="255" t="s">
        <v>301</v>
      </c>
      <c r="G1041" s="258">
        <v>4000</v>
      </c>
      <c r="H1041" s="258"/>
      <c r="I1041" s="258"/>
      <c r="J1041" s="258"/>
      <c r="K1041" s="258"/>
      <c r="L1041" s="258"/>
      <c r="M1041" s="258"/>
      <c r="N1041" s="258"/>
      <c r="O1041" s="258"/>
      <c r="P1041" s="258"/>
      <c r="Q1041" s="258"/>
      <c r="R1041" s="258"/>
      <c r="S1041" s="258"/>
      <c r="T1041" s="258"/>
      <c r="U1041" s="258">
        <f t="shared" si="36"/>
        <v>4000</v>
      </c>
      <c r="V1041" s="279"/>
      <c r="W1041" s="280"/>
    </row>
    <row r="1042" spans="2:23">
      <c r="B1042" s="254">
        <v>45881</v>
      </c>
      <c r="C1042" s="255" t="s">
        <v>2697</v>
      </c>
      <c r="D1042" s="256" t="s">
        <v>3565</v>
      </c>
      <c r="E1042" s="257">
        <v>1422033</v>
      </c>
      <c r="F1042" s="255" t="s">
        <v>311</v>
      </c>
      <c r="G1042" s="258">
        <v>4000</v>
      </c>
      <c r="H1042" s="258"/>
      <c r="I1042" s="258"/>
      <c r="J1042" s="258"/>
      <c r="K1042" s="258"/>
      <c r="L1042" s="258"/>
      <c r="M1042" s="258"/>
      <c r="N1042" s="258"/>
      <c r="O1042" s="258"/>
      <c r="P1042" s="258"/>
      <c r="Q1042" s="258"/>
      <c r="R1042" s="258"/>
      <c r="S1042" s="258"/>
      <c r="T1042" s="258"/>
      <c r="U1042" s="258">
        <f t="shared" si="36"/>
        <v>4000</v>
      </c>
      <c r="V1042" s="279"/>
      <c r="W1042" s="280"/>
    </row>
    <row r="1043" spans="2:23">
      <c r="B1043" s="254">
        <v>45881</v>
      </c>
      <c r="C1043" s="255" t="s">
        <v>3566</v>
      </c>
      <c r="D1043" s="256" t="s">
        <v>3567</v>
      </c>
      <c r="E1043" s="257">
        <v>1422033</v>
      </c>
      <c r="F1043" s="255" t="s">
        <v>311</v>
      </c>
      <c r="G1043" s="258">
        <v>1500</v>
      </c>
      <c r="H1043" s="258"/>
      <c r="I1043" s="258"/>
      <c r="J1043" s="258"/>
      <c r="K1043" s="258"/>
      <c r="L1043" s="258"/>
      <c r="M1043" s="258"/>
      <c r="N1043" s="258"/>
      <c r="O1043" s="258"/>
      <c r="P1043" s="258"/>
      <c r="Q1043" s="258"/>
      <c r="R1043" s="258"/>
      <c r="S1043" s="258"/>
      <c r="T1043" s="258"/>
      <c r="U1043" s="258">
        <f t="shared" si="36"/>
        <v>1500</v>
      </c>
      <c r="V1043" s="279"/>
      <c r="W1043" s="280"/>
    </row>
    <row r="1044" spans="2:23">
      <c r="B1044" s="254">
        <v>45883</v>
      </c>
      <c r="C1044" s="255" t="s">
        <v>3101</v>
      </c>
      <c r="D1044" s="256" t="s">
        <v>3568</v>
      </c>
      <c r="E1044" s="257">
        <v>1423001</v>
      </c>
      <c r="F1044" s="255" t="s">
        <v>217</v>
      </c>
      <c r="G1044" s="258">
        <v>5000</v>
      </c>
      <c r="H1044" s="258"/>
      <c r="I1044" s="258"/>
      <c r="J1044" s="258"/>
      <c r="K1044" s="258"/>
      <c r="L1044" s="258"/>
      <c r="M1044" s="258"/>
      <c r="N1044" s="258"/>
      <c r="O1044" s="258"/>
      <c r="P1044" s="258"/>
      <c r="Q1044" s="258"/>
      <c r="R1044" s="258"/>
      <c r="S1044" s="258"/>
      <c r="T1044" s="258"/>
      <c r="U1044" s="258">
        <f t="shared" si="36"/>
        <v>5000</v>
      </c>
      <c r="V1044" s="279"/>
      <c r="W1044" s="280"/>
    </row>
    <row r="1045" spans="2:23">
      <c r="B1045" s="254">
        <v>45883</v>
      </c>
      <c r="C1045" s="255" t="s">
        <v>2726</v>
      </c>
      <c r="D1045" s="256" t="s">
        <v>3569</v>
      </c>
      <c r="E1045" s="257">
        <v>1412022</v>
      </c>
      <c r="F1045" s="255" t="s">
        <v>259</v>
      </c>
      <c r="G1045" s="258">
        <v>3165</v>
      </c>
      <c r="H1045" s="258"/>
      <c r="I1045" s="258"/>
      <c r="J1045" s="258"/>
      <c r="K1045" s="258"/>
      <c r="L1045" s="258"/>
      <c r="M1045" s="258"/>
      <c r="N1045" s="258"/>
      <c r="O1045" s="258"/>
      <c r="P1045" s="258"/>
      <c r="Q1045" s="258"/>
      <c r="R1045" s="258"/>
      <c r="S1045" s="258"/>
      <c r="T1045" s="258"/>
      <c r="U1045" s="258">
        <f t="shared" si="36"/>
        <v>3165</v>
      </c>
      <c r="V1045" s="279"/>
      <c r="W1045" s="280"/>
    </row>
    <row r="1046" spans="2:23">
      <c r="B1046" s="254">
        <v>45883</v>
      </c>
      <c r="C1046" s="255" t="s">
        <v>2726</v>
      </c>
      <c r="D1046" s="256" t="s">
        <v>3570</v>
      </c>
      <c r="E1046" s="257">
        <v>1422036</v>
      </c>
      <c r="F1046" s="255" t="s">
        <v>259</v>
      </c>
      <c r="G1046" s="258">
        <v>2200</v>
      </c>
      <c r="H1046" s="258"/>
      <c r="I1046" s="258"/>
      <c r="J1046" s="258"/>
      <c r="K1046" s="258"/>
      <c r="L1046" s="258"/>
      <c r="M1046" s="258"/>
      <c r="N1046" s="258"/>
      <c r="O1046" s="258"/>
      <c r="P1046" s="258"/>
      <c r="Q1046" s="258"/>
      <c r="R1046" s="258"/>
      <c r="S1046" s="258"/>
      <c r="T1046" s="258"/>
      <c r="U1046" s="258">
        <f t="shared" si="36"/>
        <v>2200</v>
      </c>
      <c r="V1046" s="279"/>
      <c r="W1046" s="280"/>
    </row>
    <row r="1047" spans="2:23">
      <c r="B1047" s="254">
        <v>45884</v>
      </c>
      <c r="C1047" s="255" t="s">
        <v>2643</v>
      </c>
      <c r="D1047" s="256" t="s">
        <v>3571</v>
      </c>
      <c r="E1047" s="257">
        <v>1412007</v>
      </c>
      <c r="F1047" s="255" t="s">
        <v>894</v>
      </c>
      <c r="G1047" s="258">
        <v>3000</v>
      </c>
      <c r="H1047" s="258"/>
      <c r="I1047" s="258"/>
      <c r="J1047" s="258"/>
      <c r="K1047" s="258"/>
      <c r="L1047" s="258"/>
      <c r="M1047" s="258"/>
      <c r="N1047" s="258"/>
      <c r="O1047" s="258"/>
      <c r="P1047" s="258"/>
      <c r="Q1047" s="258"/>
      <c r="R1047" s="258"/>
      <c r="S1047" s="258"/>
      <c r="T1047" s="258"/>
      <c r="U1047" s="258">
        <f t="shared" si="36"/>
        <v>3000</v>
      </c>
      <c r="V1047" s="279"/>
      <c r="W1047" s="280"/>
    </row>
    <row r="1048" spans="2:23">
      <c r="B1048" s="254">
        <v>45884</v>
      </c>
      <c r="C1048" s="255" t="s">
        <v>2643</v>
      </c>
      <c r="D1048" s="256" t="s">
        <v>3571</v>
      </c>
      <c r="E1048" s="257">
        <v>1422011</v>
      </c>
      <c r="F1048" s="255" t="s">
        <v>906</v>
      </c>
      <c r="G1048" s="258">
        <v>1720</v>
      </c>
      <c r="H1048" s="258"/>
      <c r="I1048" s="258"/>
      <c r="J1048" s="258"/>
      <c r="K1048" s="258"/>
      <c r="L1048" s="258"/>
      <c r="M1048" s="258"/>
      <c r="N1048" s="258"/>
      <c r="O1048" s="258"/>
      <c r="P1048" s="258"/>
      <c r="Q1048" s="258"/>
      <c r="R1048" s="258"/>
      <c r="S1048" s="258"/>
      <c r="T1048" s="258"/>
      <c r="U1048" s="258">
        <f t="shared" si="36"/>
        <v>1720</v>
      </c>
      <c r="V1048" s="279"/>
      <c r="W1048" s="280"/>
    </row>
    <row r="1049" spans="2:23">
      <c r="B1049" s="254">
        <v>45884</v>
      </c>
      <c r="C1049" s="255" t="s">
        <v>2643</v>
      </c>
      <c r="D1049" s="256" t="s">
        <v>3571</v>
      </c>
      <c r="E1049" s="257">
        <v>1423078</v>
      </c>
      <c r="F1049" s="255" t="s">
        <v>915</v>
      </c>
      <c r="G1049" s="258">
        <v>2000</v>
      </c>
      <c r="H1049" s="258"/>
      <c r="I1049" s="258"/>
      <c r="J1049" s="258"/>
      <c r="K1049" s="258"/>
      <c r="L1049" s="258"/>
      <c r="M1049" s="258"/>
      <c r="N1049" s="258"/>
      <c r="O1049" s="258"/>
      <c r="P1049" s="258"/>
      <c r="Q1049" s="258"/>
      <c r="R1049" s="258"/>
      <c r="S1049" s="258"/>
      <c r="T1049" s="258"/>
      <c r="U1049" s="258">
        <f t="shared" si="36"/>
        <v>2000</v>
      </c>
      <c r="V1049" s="279"/>
      <c r="W1049" s="280"/>
    </row>
    <row r="1050" spans="2:23">
      <c r="B1050" s="254">
        <v>45884</v>
      </c>
      <c r="C1050" s="255" t="s">
        <v>2643</v>
      </c>
      <c r="D1050" s="256" t="s">
        <v>3572</v>
      </c>
      <c r="E1050" s="257">
        <v>1422011</v>
      </c>
      <c r="F1050" s="255" t="s">
        <v>906</v>
      </c>
      <c r="G1050" s="258">
        <v>1250</v>
      </c>
      <c r="H1050" s="258"/>
      <c r="I1050" s="258"/>
      <c r="J1050" s="258"/>
      <c r="K1050" s="258"/>
      <c r="L1050" s="258"/>
      <c r="M1050" s="258"/>
      <c r="N1050" s="258"/>
      <c r="O1050" s="258"/>
      <c r="P1050" s="258"/>
      <c r="Q1050" s="258"/>
      <c r="R1050" s="258"/>
      <c r="S1050" s="258"/>
      <c r="T1050" s="258"/>
      <c r="U1050" s="258">
        <f t="shared" si="36"/>
        <v>1250</v>
      </c>
      <c r="V1050" s="279"/>
      <c r="W1050" s="280"/>
    </row>
    <row r="1051" spans="2:23">
      <c r="B1051" s="254">
        <v>45884</v>
      </c>
      <c r="C1051" s="255" t="s">
        <v>2643</v>
      </c>
      <c r="D1051" s="256" t="s">
        <v>3572</v>
      </c>
      <c r="E1051" s="257">
        <v>1422053</v>
      </c>
      <c r="F1051" s="255" t="s">
        <v>329</v>
      </c>
      <c r="G1051" s="258">
        <v>2000</v>
      </c>
      <c r="H1051" s="258"/>
      <c r="I1051" s="258"/>
      <c r="J1051" s="258"/>
      <c r="K1051" s="258"/>
      <c r="L1051" s="258"/>
      <c r="M1051" s="258"/>
      <c r="N1051" s="258"/>
      <c r="O1051" s="258"/>
      <c r="P1051" s="258"/>
      <c r="Q1051" s="258"/>
      <c r="R1051" s="258"/>
      <c r="S1051" s="258"/>
      <c r="T1051" s="258"/>
      <c r="U1051" s="258">
        <f t="shared" si="36"/>
        <v>2000</v>
      </c>
      <c r="V1051" s="279"/>
      <c r="W1051" s="280"/>
    </row>
    <row r="1052" spans="2:23">
      <c r="B1052" s="254">
        <v>45884</v>
      </c>
      <c r="C1052" s="255" t="s">
        <v>2643</v>
      </c>
      <c r="D1052" s="256" t="s">
        <v>3573</v>
      </c>
      <c r="E1052" s="257">
        <v>1412007</v>
      </c>
      <c r="F1052" s="255" t="s">
        <v>894</v>
      </c>
      <c r="G1052" s="258">
        <v>7000</v>
      </c>
      <c r="H1052" s="258"/>
      <c r="I1052" s="258"/>
      <c r="J1052" s="258"/>
      <c r="K1052" s="258"/>
      <c r="L1052" s="258"/>
      <c r="M1052" s="258"/>
      <c r="N1052" s="258"/>
      <c r="O1052" s="258"/>
      <c r="P1052" s="258"/>
      <c r="Q1052" s="258"/>
      <c r="R1052" s="258"/>
      <c r="S1052" s="258"/>
      <c r="T1052" s="258"/>
      <c r="U1052" s="258">
        <f t="shared" si="36"/>
        <v>7000</v>
      </c>
      <c r="V1052" s="279"/>
      <c r="W1052" s="280"/>
    </row>
    <row r="1053" spans="2:23">
      <c r="B1053" s="254">
        <v>45884</v>
      </c>
      <c r="C1053" s="255" t="s">
        <v>2643</v>
      </c>
      <c r="D1053" s="256" t="s">
        <v>3573</v>
      </c>
      <c r="E1053" s="257">
        <v>1422033</v>
      </c>
      <c r="F1053" s="255" t="s">
        <v>311</v>
      </c>
      <c r="G1053" s="258">
        <v>1000</v>
      </c>
      <c r="H1053" s="258"/>
      <c r="I1053" s="258"/>
      <c r="J1053" s="258"/>
      <c r="K1053" s="258"/>
      <c r="L1053" s="258"/>
      <c r="M1053" s="258"/>
      <c r="N1053" s="258"/>
      <c r="O1053" s="258"/>
      <c r="P1053" s="258"/>
      <c r="Q1053" s="258"/>
      <c r="R1053" s="258"/>
      <c r="S1053" s="258"/>
      <c r="T1053" s="258"/>
      <c r="U1053" s="258">
        <f t="shared" si="36"/>
        <v>1000</v>
      </c>
      <c r="V1053" s="279"/>
      <c r="W1053" s="280"/>
    </row>
    <row r="1054" spans="2:23">
      <c r="B1054" s="254">
        <v>45884</v>
      </c>
      <c r="C1054" s="255" t="s">
        <v>2643</v>
      </c>
      <c r="D1054" s="256" t="s">
        <v>3573</v>
      </c>
      <c r="E1054" s="257">
        <v>1422038</v>
      </c>
      <c r="F1054" s="255" t="s">
        <v>3536</v>
      </c>
      <c r="G1054" s="258">
        <v>2000</v>
      </c>
      <c r="H1054" s="258"/>
      <c r="I1054" s="258"/>
      <c r="J1054" s="258"/>
      <c r="K1054" s="258"/>
      <c r="L1054" s="258"/>
      <c r="M1054" s="258"/>
      <c r="N1054" s="258"/>
      <c r="O1054" s="258"/>
      <c r="P1054" s="258"/>
      <c r="Q1054" s="258"/>
      <c r="R1054" s="258"/>
      <c r="S1054" s="258"/>
      <c r="T1054" s="258"/>
      <c r="U1054" s="258">
        <f t="shared" si="36"/>
        <v>2000</v>
      </c>
      <c r="V1054" s="279"/>
      <c r="W1054" s="280"/>
    </row>
    <row r="1055" spans="2:23">
      <c r="B1055" s="254">
        <v>45884</v>
      </c>
      <c r="C1055" s="255" t="s">
        <v>2643</v>
      </c>
      <c r="D1055" s="256" t="s">
        <v>3574</v>
      </c>
      <c r="E1055" s="257">
        <v>1422017</v>
      </c>
      <c r="F1055" s="255" t="s">
        <v>3528</v>
      </c>
      <c r="G1055" s="258">
        <v>1400</v>
      </c>
      <c r="H1055" s="258"/>
      <c r="I1055" s="258"/>
      <c r="J1055" s="258"/>
      <c r="K1055" s="258"/>
      <c r="L1055" s="258"/>
      <c r="M1055" s="258"/>
      <c r="N1055" s="258"/>
      <c r="O1055" s="258"/>
      <c r="P1055" s="258"/>
      <c r="Q1055" s="258"/>
      <c r="R1055" s="258"/>
      <c r="S1055" s="258"/>
      <c r="T1055" s="258"/>
      <c r="U1055" s="258">
        <f t="shared" si="36"/>
        <v>1400</v>
      </c>
      <c r="V1055" s="279"/>
      <c r="W1055" s="280"/>
    </row>
    <row r="1056" spans="2:23">
      <c r="B1056" s="254">
        <v>45884</v>
      </c>
      <c r="C1056" s="255" t="s">
        <v>2643</v>
      </c>
      <c r="D1056" s="256" t="s">
        <v>3574</v>
      </c>
      <c r="E1056" s="257">
        <v>1422026</v>
      </c>
      <c r="F1056" s="255" t="s">
        <v>3575</v>
      </c>
      <c r="G1056" s="258">
        <v>2000</v>
      </c>
      <c r="H1056" s="258"/>
      <c r="I1056" s="258"/>
      <c r="J1056" s="258"/>
      <c r="K1056" s="258"/>
      <c r="L1056" s="258"/>
      <c r="M1056" s="258"/>
      <c r="N1056" s="258"/>
      <c r="O1056" s="258"/>
      <c r="P1056" s="258"/>
      <c r="Q1056" s="258"/>
      <c r="R1056" s="258"/>
      <c r="S1056" s="258"/>
      <c r="T1056" s="258"/>
      <c r="U1056" s="258">
        <f t="shared" si="36"/>
        <v>2000</v>
      </c>
      <c r="V1056" s="279"/>
      <c r="W1056" s="280"/>
    </row>
    <row r="1057" spans="2:23">
      <c r="B1057" s="254">
        <v>45884</v>
      </c>
      <c r="C1057" s="255" t="s">
        <v>2643</v>
      </c>
      <c r="D1057" s="256" t="s">
        <v>3576</v>
      </c>
      <c r="E1057" s="257">
        <v>1415052</v>
      </c>
      <c r="F1057" s="255" t="s">
        <v>898</v>
      </c>
      <c r="G1057" s="258">
        <v>5000</v>
      </c>
      <c r="H1057" s="258"/>
      <c r="I1057" s="258"/>
      <c r="J1057" s="258"/>
      <c r="K1057" s="258"/>
      <c r="L1057" s="258"/>
      <c r="M1057" s="258"/>
      <c r="N1057" s="258"/>
      <c r="O1057" s="258"/>
      <c r="P1057" s="258"/>
      <c r="Q1057" s="258"/>
      <c r="R1057" s="258"/>
      <c r="S1057" s="258"/>
      <c r="T1057" s="258"/>
      <c r="U1057" s="258">
        <f t="shared" si="36"/>
        <v>5000</v>
      </c>
      <c r="V1057" s="279"/>
      <c r="W1057" s="280"/>
    </row>
    <row r="1058" spans="2:23">
      <c r="B1058" s="254">
        <v>45884</v>
      </c>
      <c r="C1058" s="255" t="s">
        <v>2643</v>
      </c>
      <c r="D1058" s="256" t="s">
        <v>3576</v>
      </c>
      <c r="E1058" s="257">
        <v>1422018</v>
      </c>
      <c r="F1058" s="255" t="s">
        <v>3525</v>
      </c>
      <c r="G1058" s="258">
        <v>5000</v>
      </c>
      <c r="H1058" s="258"/>
      <c r="I1058" s="258"/>
      <c r="J1058" s="258"/>
      <c r="K1058" s="258"/>
      <c r="L1058" s="258"/>
      <c r="M1058" s="258"/>
      <c r="N1058" s="258"/>
      <c r="O1058" s="258"/>
      <c r="P1058" s="258"/>
      <c r="Q1058" s="258"/>
      <c r="R1058" s="258"/>
      <c r="S1058" s="258"/>
      <c r="T1058" s="258"/>
      <c r="U1058" s="258">
        <f t="shared" si="36"/>
        <v>5000</v>
      </c>
      <c r="V1058" s="279"/>
      <c r="W1058" s="280"/>
    </row>
    <row r="1059" spans="2:23">
      <c r="B1059" s="254">
        <v>45884</v>
      </c>
      <c r="C1059" s="255" t="s">
        <v>2643</v>
      </c>
      <c r="D1059" s="256" t="s">
        <v>3576</v>
      </c>
      <c r="E1059" s="257">
        <v>1430016</v>
      </c>
      <c r="F1059" s="255" t="s">
        <v>926</v>
      </c>
      <c r="G1059" s="258">
        <v>2134.16</v>
      </c>
      <c r="H1059" s="258"/>
      <c r="I1059" s="258"/>
      <c r="J1059" s="258"/>
      <c r="K1059" s="258"/>
      <c r="L1059" s="258"/>
      <c r="M1059" s="258"/>
      <c r="N1059" s="258"/>
      <c r="O1059" s="258"/>
      <c r="P1059" s="258"/>
      <c r="Q1059" s="258"/>
      <c r="R1059" s="258"/>
      <c r="S1059" s="258"/>
      <c r="T1059" s="258"/>
      <c r="U1059" s="258">
        <f t="shared" si="36"/>
        <v>2134.16</v>
      </c>
      <c r="V1059" s="279"/>
      <c r="W1059" s="280"/>
    </row>
    <row r="1060" spans="2:23">
      <c r="B1060" s="254">
        <v>45884</v>
      </c>
      <c r="C1060" s="255" t="s">
        <v>2643</v>
      </c>
      <c r="D1060" s="256" t="s">
        <v>3577</v>
      </c>
      <c r="E1060" s="257">
        <v>1412007</v>
      </c>
      <c r="F1060" s="255" t="s">
        <v>894</v>
      </c>
      <c r="G1060" s="258">
        <v>5000</v>
      </c>
      <c r="H1060" s="258"/>
      <c r="I1060" s="258"/>
      <c r="J1060" s="258"/>
      <c r="K1060" s="258"/>
      <c r="L1060" s="258"/>
      <c r="M1060" s="258"/>
      <c r="N1060" s="258"/>
      <c r="O1060" s="258"/>
      <c r="P1060" s="258"/>
      <c r="Q1060" s="258"/>
      <c r="R1060" s="258"/>
      <c r="S1060" s="258"/>
      <c r="T1060" s="258"/>
      <c r="U1060" s="258">
        <f t="shared" si="36"/>
        <v>5000</v>
      </c>
      <c r="V1060" s="279"/>
      <c r="W1060" s="280"/>
    </row>
    <row r="1061" spans="2:23">
      <c r="B1061" s="254">
        <v>45884</v>
      </c>
      <c r="C1061" s="255" t="s">
        <v>2643</v>
      </c>
      <c r="D1061" s="256" t="s">
        <v>3577</v>
      </c>
      <c r="E1061" s="257">
        <v>1422011</v>
      </c>
      <c r="F1061" s="255" t="s">
        <v>906</v>
      </c>
      <c r="G1061" s="258">
        <v>1085.43</v>
      </c>
      <c r="H1061" s="258"/>
      <c r="I1061" s="258"/>
      <c r="J1061" s="258"/>
      <c r="K1061" s="258"/>
      <c r="L1061" s="258"/>
      <c r="M1061" s="258"/>
      <c r="N1061" s="258"/>
      <c r="O1061" s="258"/>
      <c r="P1061" s="258"/>
      <c r="Q1061" s="258"/>
      <c r="R1061" s="258"/>
      <c r="S1061" s="258"/>
      <c r="T1061" s="258"/>
      <c r="U1061" s="258">
        <f t="shared" si="36"/>
        <v>1085.43</v>
      </c>
      <c r="V1061" s="279"/>
      <c r="W1061" s="280"/>
    </row>
    <row r="1062" spans="2:23">
      <c r="B1062" s="254">
        <v>45884</v>
      </c>
      <c r="C1062" s="255" t="s">
        <v>2643</v>
      </c>
      <c r="D1062" s="256" t="s">
        <v>3577</v>
      </c>
      <c r="E1062" s="257">
        <v>1422033</v>
      </c>
      <c r="F1062" s="255" t="s">
        <v>311</v>
      </c>
      <c r="G1062" s="258">
        <v>3500</v>
      </c>
      <c r="H1062" s="258"/>
      <c r="I1062" s="258"/>
      <c r="J1062" s="258"/>
      <c r="K1062" s="258"/>
      <c r="L1062" s="258"/>
      <c r="M1062" s="258"/>
      <c r="N1062" s="258"/>
      <c r="O1062" s="258"/>
      <c r="P1062" s="258"/>
      <c r="Q1062" s="258"/>
      <c r="R1062" s="258"/>
      <c r="S1062" s="258"/>
      <c r="T1062" s="258"/>
      <c r="U1062" s="258">
        <f t="shared" si="36"/>
        <v>3500</v>
      </c>
      <c r="V1062" s="279"/>
      <c r="W1062" s="280"/>
    </row>
    <row r="1063" spans="2:23">
      <c r="B1063" s="254">
        <v>45884</v>
      </c>
      <c r="C1063" s="255" t="s">
        <v>2643</v>
      </c>
      <c r="D1063" s="256" t="s">
        <v>3578</v>
      </c>
      <c r="E1063" s="257">
        <v>1412007</v>
      </c>
      <c r="F1063" s="255" t="s">
        <v>894</v>
      </c>
      <c r="G1063" s="258">
        <v>2000</v>
      </c>
      <c r="H1063" s="258"/>
      <c r="I1063" s="258"/>
      <c r="J1063" s="258"/>
      <c r="K1063" s="258"/>
      <c r="L1063" s="258"/>
      <c r="M1063" s="258"/>
      <c r="N1063" s="258"/>
      <c r="O1063" s="258"/>
      <c r="P1063" s="258"/>
      <c r="Q1063" s="258"/>
      <c r="R1063" s="258"/>
      <c r="S1063" s="258"/>
      <c r="T1063" s="258"/>
      <c r="U1063" s="258">
        <f t="shared" si="36"/>
        <v>2000</v>
      </c>
      <c r="V1063" s="279"/>
      <c r="W1063" s="280"/>
    </row>
    <row r="1064" spans="2:23">
      <c r="B1064" s="254">
        <v>45884</v>
      </c>
      <c r="C1064" s="255" t="s">
        <v>2643</v>
      </c>
      <c r="D1064" s="256" t="s">
        <v>3578</v>
      </c>
      <c r="E1064" s="257">
        <v>1422011</v>
      </c>
      <c r="F1064" s="255" t="s">
        <v>906</v>
      </c>
      <c r="G1064" s="258">
        <v>370</v>
      </c>
      <c r="H1064" s="258"/>
      <c r="I1064" s="258"/>
      <c r="J1064" s="258"/>
      <c r="K1064" s="258"/>
      <c r="L1064" s="258"/>
      <c r="M1064" s="258"/>
      <c r="N1064" s="258"/>
      <c r="O1064" s="258"/>
      <c r="P1064" s="258"/>
      <c r="Q1064" s="258"/>
      <c r="R1064" s="258"/>
      <c r="S1064" s="258"/>
      <c r="T1064" s="258"/>
      <c r="U1064" s="258">
        <f t="shared" si="36"/>
        <v>370</v>
      </c>
      <c r="V1064" s="279"/>
      <c r="W1064" s="280"/>
    </row>
    <row r="1065" spans="2:23">
      <c r="B1065" s="254">
        <v>45884</v>
      </c>
      <c r="C1065" s="255" t="s">
        <v>2643</v>
      </c>
      <c r="D1065" s="256" t="s">
        <v>3579</v>
      </c>
      <c r="E1065" s="257">
        <v>1412007</v>
      </c>
      <c r="F1065" s="255" t="s">
        <v>894</v>
      </c>
      <c r="G1065" s="258">
        <v>10000</v>
      </c>
      <c r="H1065" s="258"/>
      <c r="I1065" s="258"/>
      <c r="J1065" s="258"/>
      <c r="K1065" s="258"/>
      <c r="L1065" s="258"/>
      <c r="M1065" s="258"/>
      <c r="N1065" s="258"/>
      <c r="O1065" s="258"/>
      <c r="P1065" s="258"/>
      <c r="Q1065" s="258"/>
      <c r="R1065" s="258"/>
      <c r="S1065" s="258"/>
      <c r="T1065" s="258"/>
      <c r="U1065" s="258">
        <f t="shared" si="36"/>
        <v>10000</v>
      </c>
      <c r="V1065" s="279"/>
      <c r="W1065" s="280"/>
    </row>
    <row r="1066" spans="2:23">
      <c r="B1066" s="254">
        <v>45884</v>
      </c>
      <c r="C1066" s="255" t="s">
        <v>2643</v>
      </c>
      <c r="D1066" s="256" t="s">
        <v>3579</v>
      </c>
      <c r="E1066" s="257">
        <v>1415052</v>
      </c>
      <c r="F1066" s="255" t="s">
        <v>898</v>
      </c>
      <c r="G1066" s="258">
        <v>5000</v>
      </c>
      <c r="H1066" s="258"/>
      <c r="I1066" s="258"/>
      <c r="J1066" s="258"/>
      <c r="K1066" s="258"/>
      <c r="L1066" s="258"/>
      <c r="M1066" s="258"/>
      <c r="N1066" s="258"/>
      <c r="O1066" s="258"/>
      <c r="P1066" s="258"/>
      <c r="Q1066" s="258"/>
      <c r="R1066" s="258"/>
      <c r="S1066" s="258"/>
      <c r="T1066" s="258"/>
      <c r="U1066" s="258">
        <f t="shared" ref="U1066:U1097" si="37">G1066</f>
        <v>5000</v>
      </c>
      <c r="V1066" s="279"/>
      <c r="W1066" s="280"/>
    </row>
    <row r="1067" spans="2:23">
      <c r="B1067" s="254">
        <v>45884</v>
      </c>
      <c r="C1067" s="255" t="s">
        <v>2643</v>
      </c>
      <c r="D1067" s="256" t="s">
        <v>3579</v>
      </c>
      <c r="E1067" s="257">
        <v>1422033</v>
      </c>
      <c r="F1067" s="255" t="s">
        <v>311</v>
      </c>
      <c r="G1067" s="258">
        <v>500</v>
      </c>
      <c r="H1067" s="258"/>
      <c r="I1067" s="258"/>
      <c r="J1067" s="258"/>
      <c r="K1067" s="258"/>
      <c r="L1067" s="258"/>
      <c r="M1067" s="258"/>
      <c r="N1067" s="258"/>
      <c r="O1067" s="258"/>
      <c r="P1067" s="258"/>
      <c r="Q1067" s="258"/>
      <c r="R1067" s="258"/>
      <c r="S1067" s="258"/>
      <c r="T1067" s="258"/>
      <c r="U1067" s="258">
        <f t="shared" si="37"/>
        <v>500</v>
      </c>
      <c r="V1067" s="279"/>
      <c r="W1067" s="280"/>
    </row>
    <row r="1068" spans="2:23">
      <c r="B1068" s="254">
        <v>45884</v>
      </c>
      <c r="C1068" s="255" t="s">
        <v>2643</v>
      </c>
      <c r="D1068" s="256" t="s">
        <v>3579</v>
      </c>
      <c r="E1068" s="257">
        <v>1422053</v>
      </c>
      <c r="F1068" s="255" t="s">
        <v>3580</v>
      </c>
      <c r="G1068" s="258">
        <v>5000</v>
      </c>
      <c r="H1068" s="258"/>
      <c r="I1068" s="258"/>
      <c r="J1068" s="258"/>
      <c r="K1068" s="258"/>
      <c r="L1068" s="258"/>
      <c r="M1068" s="258"/>
      <c r="N1068" s="258"/>
      <c r="O1068" s="258"/>
      <c r="P1068" s="258"/>
      <c r="Q1068" s="258"/>
      <c r="R1068" s="258"/>
      <c r="S1068" s="258"/>
      <c r="T1068" s="258"/>
      <c r="U1068" s="258">
        <f t="shared" si="37"/>
        <v>5000</v>
      </c>
      <c r="V1068" s="279"/>
      <c r="W1068" s="280"/>
    </row>
    <row r="1069" spans="2:23">
      <c r="B1069" s="254">
        <v>45884</v>
      </c>
      <c r="C1069" s="255" t="s">
        <v>2643</v>
      </c>
      <c r="D1069" s="256" t="s">
        <v>3581</v>
      </c>
      <c r="E1069" s="257">
        <v>1422033</v>
      </c>
      <c r="F1069" s="255" t="s">
        <v>311</v>
      </c>
      <c r="G1069" s="258">
        <v>3000</v>
      </c>
      <c r="H1069" s="258"/>
      <c r="I1069" s="258"/>
      <c r="J1069" s="258"/>
      <c r="K1069" s="258"/>
      <c r="L1069" s="258"/>
      <c r="M1069" s="258"/>
      <c r="N1069" s="258"/>
      <c r="O1069" s="258"/>
      <c r="P1069" s="258"/>
      <c r="Q1069" s="258"/>
      <c r="R1069" s="258"/>
      <c r="S1069" s="258"/>
      <c r="T1069" s="258"/>
      <c r="U1069" s="258">
        <f t="shared" si="37"/>
        <v>3000</v>
      </c>
      <c r="V1069" s="279"/>
      <c r="W1069" s="280"/>
    </row>
    <row r="1070" spans="2:23">
      <c r="B1070" s="254">
        <v>45884</v>
      </c>
      <c r="C1070" s="255" t="s">
        <v>2643</v>
      </c>
      <c r="D1070" s="256" t="s">
        <v>3581</v>
      </c>
      <c r="E1070" s="257">
        <v>1422038</v>
      </c>
      <c r="F1070" s="255" t="s">
        <v>3536</v>
      </c>
      <c r="G1070" s="258">
        <v>900</v>
      </c>
      <c r="H1070" s="258"/>
      <c r="I1070" s="258"/>
      <c r="J1070" s="258"/>
      <c r="K1070" s="258"/>
      <c r="L1070" s="258"/>
      <c r="M1070" s="258"/>
      <c r="N1070" s="258"/>
      <c r="O1070" s="258"/>
      <c r="P1070" s="258"/>
      <c r="Q1070" s="258"/>
      <c r="R1070" s="258"/>
      <c r="S1070" s="258"/>
      <c r="T1070" s="258"/>
      <c r="U1070" s="258">
        <f t="shared" si="37"/>
        <v>900</v>
      </c>
      <c r="V1070" s="279"/>
      <c r="W1070" s="280"/>
    </row>
    <row r="1071" spans="2:23">
      <c r="B1071" s="254">
        <v>45884</v>
      </c>
      <c r="C1071" s="255" t="s">
        <v>2643</v>
      </c>
      <c r="D1071" s="256" t="s">
        <v>3581</v>
      </c>
      <c r="E1071" s="257">
        <v>1423078</v>
      </c>
      <c r="F1071" s="255" t="s">
        <v>915</v>
      </c>
      <c r="G1071" s="258">
        <v>2000</v>
      </c>
      <c r="H1071" s="258"/>
      <c r="I1071" s="258"/>
      <c r="J1071" s="258"/>
      <c r="K1071" s="258"/>
      <c r="L1071" s="258"/>
      <c r="M1071" s="258"/>
      <c r="N1071" s="258"/>
      <c r="O1071" s="258"/>
      <c r="P1071" s="258"/>
      <c r="Q1071" s="258"/>
      <c r="R1071" s="258"/>
      <c r="S1071" s="258"/>
      <c r="T1071" s="258"/>
      <c r="U1071" s="258">
        <f t="shared" si="37"/>
        <v>2000</v>
      </c>
      <c r="V1071" s="279"/>
      <c r="W1071" s="280"/>
    </row>
    <row r="1072" spans="2:23">
      <c r="B1072" s="254">
        <v>45884</v>
      </c>
      <c r="C1072" s="255" t="s">
        <v>2643</v>
      </c>
      <c r="D1072" s="256" t="s">
        <v>3582</v>
      </c>
      <c r="E1072" s="257">
        <v>1412007</v>
      </c>
      <c r="F1072" s="255" t="s">
        <v>894</v>
      </c>
      <c r="G1072" s="258">
        <v>8000</v>
      </c>
      <c r="H1072" s="258"/>
      <c r="I1072" s="258"/>
      <c r="J1072" s="258"/>
      <c r="K1072" s="258"/>
      <c r="L1072" s="258"/>
      <c r="M1072" s="258"/>
      <c r="N1072" s="258"/>
      <c r="O1072" s="258"/>
      <c r="P1072" s="258"/>
      <c r="Q1072" s="258"/>
      <c r="R1072" s="258"/>
      <c r="S1072" s="258"/>
      <c r="T1072" s="258"/>
      <c r="U1072" s="258">
        <f t="shared" si="37"/>
        <v>8000</v>
      </c>
      <c r="V1072" s="279"/>
      <c r="W1072" s="280"/>
    </row>
    <row r="1073" spans="2:23">
      <c r="B1073" s="254">
        <v>45884</v>
      </c>
      <c r="C1073" s="255" t="s">
        <v>2643</v>
      </c>
      <c r="D1073" s="256" t="s">
        <v>3582</v>
      </c>
      <c r="E1073" s="257">
        <v>1422011</v>
      </c>
      <c r="F1073" s="255" t="s">
        <v>906</v>
      </c>
      <c r="G1073" s="258">
        <v>2000</v>
      </c>
      <c r="H1073" s="258"/>
      <c r="I1073" s="258"/>
      <c r="J1073" s="258"/>
      <c r="K1073" s="258"/>
      <c r="L1073" s="258"/>
      <c r="M1073" s="258"/>
      <c r="N1073" s="258"/>
      <c r="O1073" s="258"/>
      <c r="P1073" s="258"/>
      <c r="Q1073" s="258"/>
      <c r="R1073" s="258"/>
      <c r="S1073" s="258"/>
      <c r="T1073" s="258"/>
      <c r="U1073" s="258">
        <f t="shared" si="37"/>
        <v>2000</v>
      </c>
      <c r="V1073" s="279"/>
      <c r="W1073" s="280"/>
    </row>
    <row r="1074" spans="2:23">
      <c r="B1074" s="254">
        <v>45884</v>
      </c>
      <c r="C1074" s="255" t="s">
        <v>2643</v>
      </c>
      <c r="D1074" s="256" t="s">
        <v>3582</v>
      </c>
      <c r="E1074" s="257">
        <v>1422033</v>
      </c>
      <c r="F1074" s="255" t="s">
        <v>311</v>
      </c>
      <c r="G1074" s="258">
        <v>3668.2</v>
      </c>
      <c r="H1074" s="258"/>
      <c r="I1074" s="258"/>
      <c r="J1074" s="258"/>
      <c r="K1074" s="258"/>
      <c r="L1074" s="258"/>
      <c r="M1074" s="258"/>
      <c r="N1074" s="258"/>
      <c r="O1074" s="258"/>
      <c r="P1074" s="258"/>
      <c r="Q1074" s="258"/>
      <c r="R1074" s="258"/>
      <c r="S1074" s="258"/>
      <c r="T1074" s="258"/>
      <c r="U1074" s="258">
        <f t="shared" si="37"/>
        <v>3668.2</v>
      </c>
      <c r="V1074" s="279"/>
      <c r="W1074" s="280"/>
    </row>
    <row r="1075" spans="2:23">
      <c r="B1075" s="254">
        <v>45884</v>
      </c>
      <c r="C1075" s="255" t="s">
        <v>2643</v>
      </c>
      <c r="D1075" s="256" t="s">
        <v>3583</v>
      </c>
      <c r="E1075" s="257">
        <v>1412007</v>
      </c>
      <c r="F1075" s="255" t="s">
        <v>894</v>
      </c>
      <c r="G1075" s="258">
        <v>2100</v>
      </c>
      <c r="H1075" s="258"/>
      <c r="I1075" s="258"/>
      <c r="J1075" s="258"/>
      <c r="K1075" s="258"/>
      <c r="L1075" s="258"/>
      <c r="M1075" s="258"/>
      <c r="N1075" s="258"/>
      <c r="O1075" s="258"/>
      <c r="P1075" s="258"/>
      <c r="Q1075" s="258"/>
      <c r="R1075" s="258"/>
      <c r="S1075" s="258"/>
      <c r="T1075" s="258"/>
      <c r="U1075" s="258">
        <f t="shared" si="37"/>
        <v>2100</v>
      </c>
      <c r="V1075" s="279"/>
      <c r="W1075" s="280"/>
    </row>
    <row r="1076" spans="2:23">
      <c r="B1076" s="254">
        <v>45884</v>
      </c>
      <c r="C1076" s="255" t="s">
        <v>2643</v>
      </c>
      <c r="D1076" s="256" t="s">
        <v>3584</v>
      </c>
      <c r="E1076" s="257">
        <v>1412007</v>
      </c>
      <c r="F1076" s="255" t="s">
        <v>894</v>
      </c>
      <c r="G1076" s="258">
        <v>2000</v>
      </c>
      <c r="H1076" s="258"/>
      <c r="I1076" s="258"/>
      <c r="J1076" s="258"/>
      <c r="K1076" s="258"/>
      <c r="L1076" s="258"/>
      <c r="M1076" s="258"/>
      <c r="N1076" s="258"/>
      <c r="O1076" s="258"/>
      <c r="P1076" s="258"/>
      <c r="Q1076" s="258"/>
      <c r="R1076" s="258"/>
      <c r="S1076" s="258"/>
      <c r="T1076" s="258"/>
      <c r="U1076" s="258">
        <f t="shared" si="37"/>
        <v>2000</v>
      </c>
      <c r="V1076" s="279"/>
      <c r="W1076" s="280"/>
    </row>
    <row r="1077" spans="2:23">
      <c r="B1077" s="254">
        <v>45884</v>
      </c>
      <c r="C1077" s="255" t="s">
        <v>2643</v>
      </c>
      <c r="D1077" s="256" t="s">
        <v>3584</v>
      </c>
      <c r="E1077" s="257">
        <v>1422033</v>
      </c>
      <c r="F1077" s="255" t="s">
        <v>311</v>
      </c>
      <c r="G1077" s="258">
        <v>2000</v>
      </c>
      <c r="H1077" s="258"/>
      <c r="I1077" s="258"/>
      <c r="J1077" s="258"/>
      <c r="K1077" s="258"/>
      <c r="L1077" s="258"/>
      <c r="M1077" s="258"/>
      <c r="N1077" s="258"/>
      <c r="O1077" s="258"/>
      <c r="P1077" s="258"/>
      <c r="Q1077" s="258"/>
      <c r="R1077" s="258"/>
      <c r="S1077" s="258"/>
      <c r="T1077" s="258"/>
      <c r="U1077" s="258">
        <f t="shared" si="37"/>
        <v>2000</v>
      </c>
      <c r="V1077" s="279"/>
      <c r="W1077" s="280"/>
    </row>
    <row r="1078" spans="2:23">
      <c r="B1078" s="254">
        <v>45884</v>
      </c>
      <c r="C1078" s="255" t="s">
        <v>2643</v>
      </c>
      <c r="D1078" s="256" t="s">
        <v>3584</v>
      </c>
      <c r="E1078" s="257">
        <v>1423078</v>
      </c>
      <c r="F1078" s="255" t="s">
        <v>915</v>
      </c>
      <c r="G1078" s="258">
        <v>2190</v>
      </c>
      <c r="H1078" s="258"/>
      <c r="I1078" s="258"/>
      <c r="J1078" s="258"/>
      <c r="K1078" s="258"/>
      <c r="L1078" s="258"/>
      <c r="M1078" s="258"/>
      <c r="N1078" s="258"/>
      <c r="O1078" s="258"/>
      <c r="P1078" s="258"/>
      <c r="Q1078" s="258"/>
      <c r="R1078" s="258"/>
      <c r="S1078" s="258"/>
      <c r="T1078" s="258"/>
      <c r="U1078" s="258">
        <f t="shared" si="37"/>
        <v>2190</v>
      </c>
      <c r="V1078" s="279"/>
      <c r="W1078" s="280"/>
    </row>
    <row r="1079" spans="2:23">
      <c r="B1079" s="254">
        <v>45884</v>
      </c>
      <c r="C1079" s="255" t="s">
        <v>2643</v>
      </c>
      <c r="D1079" s="256" t="s">
        <v>3585</v>
      </c>
      <c r="E1079" s="257">
        <v>1412007</v>
      </c>
      <c r="F1079" s="255" t="s">
        <v>894</v>
      </c>
      <c r="G1079" s="258">
        <v>7000</v>
      </c>
      <c r="H1079" s="258"/>
      <c r="I1079" s="258"/>
      <c r="J1079" s="258"/>
      <c r="K1079" s="258"/>
      <c r="L1079" s="258"/>
      <c r="M1079" s="258"/>
      <c r="N1079" s="258"/>
      <c r="O1079" s="258"/>
      <c r="P1079" s="258"/>
      <c r="Q1079" s="258"/>
      <c r="R1079" s="258"/>
      <c r="S1079" s="258"/>
      <c r="T1079" s="258"/>
      <c r="U1079" s="258">
        <f t="shared" si="37"/>
        <v>7000</v>
      </c>
      <c r="V1079" s="279"/>
      <c r="W1079" s="280"/>
    </row>
    <row r="1080" spans="2:23">
      <c r="B1080" s="254">
        <v>45884</v>
      </c>
      <c r="C1080" s="255" t="s">
        <v>2643</v>
      </c>
      <c r="D1080" s="256" t="s">
        <v>3585</v>
      </c>
      <c r="E1080" s="257">
        <v>1422011</v>
      </c>
      <c r="F1080" s="255" t="s">
        <v>906</v>
      </c>
      <c r="G1080" s="258">
        <v>1925.24</v>
      </c>
      <c r="H1080" s="258"/>
      <c r="I1080" s="258"/>
      <c r="J1080" s="258"/>
      <c r="K1080" s="258"/>
      <c r="L1080" s="258"/>
      <c r="M1080" s="258"/>
      <c r="N1080" s="258"/>
      <c r="O1080" s="258"/>
      <c r="P1080" s="258"/>
      <c r="Q1080" s="258"/>
      <c r="R1080" s="258"/>
      <c r="S1080" s="258"/>
      <c r="T1080" s="258"/>
      <c r="U1080" s="258">
        <f t="shared" si="37"/>
        <v>1925.24</v>
      </c>
      <c r="V1080" s="279"/>
      <c r="W1080" s="280"/>
    </row>
    <row r="1081" spans="2:23">
      <c r="B1081" s="254">
        <v>45884</v>
      </c>
      <c r="C1081" s="255" t="s">
        <v>2643</v>
      </c>
      <c r="D1081" s="256" t="s">
        <v>3586</v>
      </c>
      <c r="E1081" s="257">
        <v>1412007</v>
      </c>
      <c r="F1081" s="255" t="s">
        <v>894</v>
      </c>
      <c r="G1081" s="258">
        <v>6500</v>
      </c>
      <c r="H1081" s="258"/>
      <c r="I1081" s="258"/>
      <c r="J1081" s="258"/>
      <c r="K1081" s="258"/>
      <c r="L1081" s="258"/>
      <c r="M1081" s="258"/>
      <c r="N1081" s="258"/>
      <c r="O1081" s="258"/>
      <c r="P1081" s="258"/>
      <c r="Q1081" s="258"/>
      <c r="R1081" s="258"/>
      <c r="S1081" s="258"/>
      <c r="T1081" s="258"/>
      <c r="U1081" s="258">
        <f t="shared" si="37"/>
        <v>6500</v>
      </c>
      <c r="V1081" s="279"/>
      <c r="W1081" s="280"/>
    </row>
    <row r="1082" spans="2:23">
      <c r="B1082" s="254">
        <v>45884</v>
      </c>
      <c r="C1082" s="255" t="s">
        <v>2643</v>
      </c>
      <c r="D1082" s="256" t="s">
        <v>3586</v>
      </c>
      <c r="E1082" s="257">
        <v>1415052</v>
      </c>
      <c r="F1082" s="255" t="s">
        <v>898</v>
      </c>
      <c r="G1082" s="258">
        <v>6500</v>
      </c>
      <c r="H1082" s="258"/>
      <c r="I1082" s="258"/>
      <c r="J1082" s="258"/>
      <c r="K1082" s="258"/>
      <c r="L1082" s="258"/>
      <c r="M1082" s="258"/>
      <c r="N1082" s="258"/>
      <c r="O1082" s="258"/>
      <c r="P1082" s="258"/>
      <c r="Q1082" s="258"/>
      <c r="R1082" s="258"/>
      <c r="S1082" s="258"/>
      <c r="T1082" s="258"/>
      <c r="U1082" s="258">
        <f t="shared" si="37"/>
        <v>6500</v>
      </c>
      <c r="V1082" s="279"/>
      <c r="W1082" s="280"/>
    </row>
    <row r="1083" spans="2:23">
      <c r="B1083" s="254">
        <v>45884</v>
      </c>
      <c r="C1083" s="255" t="s">
        <v>2643</v>
      </c>
      <c r="D1083" s="256" t="s">
        <v>3586</v>
      </c>
      <c r="E1083" s="257">
        <v>1422038</v>
      </c>
      <c r="F1083" s="255" t="s">
        <v>3536</v>
      </c>
      <c r="G1083" s="258">
        <v>2020</v>
      </c>
      <c r="H1083" s="258"/>
      <c r="I1083" s="258"/>
      <c r="J1083" s="258"/>
      <c r="K1083" s="258"/>
      <c r="L1083" s="258"/>
      <c r="M1083" s="258"/>
      <c r="N1083" s="258"/>
      <c r="O1083" s="258"/>
      <c r="P1083" s="258"/>
      <c r="Q1083" s="258"/>
      <c r="R1083" s="258"/>
      <c r="S1083" s="258"/>
      <c r="T1083" s="258"/>
      <c r="U1083" s="258">
        <f t="shared" si="37"/>
        <v>2020</v>
      </c>
      <c r="V1083" s="279"/>
      <c r="W1083" s="280"/>
    </row>
    <row r="1084" spans="2:23">
      <c r="B1084" s="254">
        <v>45884</v>
      </c>
      <c r="C1084" s="255" t="s">
        <v>2643</v>
      </c>
      <c r="D1084" s="256" t="s">
        <v>3587</v>
      </c>
      <c r="E1084" s="257">
        <v>1412007</v>
      </c>
      <c r="F1084" s="255" t="s">
        <v>894</v>
      </c>
      <c r="G1084" s="258">
        <v>5000</v>
      </c>
      <c r="H1084" s="258"/>
      <c r="I1084" s="258"/>
      <c r="J1084" s="258"/>
      <c r="K1084" s="258"/>
      <c r="L1084" s="258"/>
      <c r="M1084" s="258"/>
      <c r="N1084" s="258"/>
      <c r="O1084" s="258"/>
      <c r="P1084" s="258"/>
      <c r="Q1084" s="258"/>
      <c r="R1084" s="258"/>
      <c r="S1084" s="258"/>
      <c r="T1084" s="258"/>
      <c r="U1084" s="258">
        <f t="shared" si="37"/>
        <v>5000</v>
      </c>
      <c r="V1084" s="279"/>
      <c r="W1084" s="280"/>
    </row>
    <row r="1085" spans="2:23">
      <c r="B1085" s="254">
        <v>45884</v>
      </c>
      <c r="C1085" s="255" t="s">
        <v>2643</v>
      </c>
      <c r="D1085" s="256" t="s">
        <v>3587</v>
      </c>
      <c r="E1085" s="257">
        <v>1422005</v>
      </c>
      <c r="F1085" s="255" t="s">
        <v>903</v>
      </c>
      <c r="G1085" s="258">
        <v>7000</v>
      </c>
      <c r="H1085" s="258"/>
      <c r="I1085" s="258"/>
      <c r="J1085" s="258"/>
      <c r="K1085" s="258"/>
      <c r="L1085" s="258"/>
      <c r="M1085" s="258"/>
      <c r="N1085" s="258"/>
      <c r="O1085" s="258"/>
      <c r="P1085" s="258"/>
      <c r="Q1085" s="258"/>
      <c r="R1085" s="258"/>
      <c r="S1085" s="258"/>
      <c r="T1085" s="258"/>
      <c r="U1085" s="258">
        <f t="shared" si="37"/>
        <v>7000</v>
      </c>
      <c r="V1085" s="279"/>
      <c r="W1085" s="280"/>
    </row>
    <row r="1086" spans="2:23">
      <c r="B1086" s="254">
        <v>45884</v>
      </c>
      <c r="C1086" s="255" t="s">
        <v>2643</v>
      </c>
      <c r="D1086" s="256" t="s">
        <v>3587</v>
      </c>
      <c r="E1086" s="257">
        <v>1422053</v>
      </c>
      <c r="F1086" s="255" t="s">
        <v>329</v>
      </c>
      <c r="G1086" s="258">
        <v>3020</v>
      </c>
      <c r="H1086" s="258"/>
      <c r="I1086" s="258"/>
      <c r="J1086" s="258"/>
      <c r="K1086" s="258"/>
      <c r="L1086" s="258"/>
      <c r="M1086" s="258"/>
      <c r="N1086" s="258"/>
      <c r="O1086" s="258"/>
      <c r="P1086" s="258"/>
      <c r="Q1086" s="258"/>
      <c r="R1086" s="258"/>
      <c r="S1086" s="258"/>
      <c r="T1086" s="258"/>
      <c r="U1086" s="258">
        <f t="shared" si="37"/>
        <v>3020</v>
      </c>
      <c r="V1086" s="279"/>
      <c r="W1086" s="280"/>
    </row>
    <row r="1087" spans="2:23">
      <c r="B1087" s="254">
        <v>45884</v>
      </c>
      <c r="C1087" s="255" t="s">
        <v>3138</v>
      </c>
      <c r="D1087" s="256" t="s">
        <v>3588</v>
      </c>
      <c r="E1087" s="257">
        <v>1422033</v>
      </c>
      <c r="F1087" s="255" t="s">
        <v>311</v>
      </c>
      <c r="G1087" s="258">
        <v>700</v>
      </c>
      <c r="H1087" s="258"/>
      <c r="I1087" s="258"/>
      <c r="J1087" s="258"/>
      <c r="K1087" s="258"/>
      <c r="L1087" s="258"/>
      <c r="M1087" s="258"/>
      <c r="N1087" s="258"/>
      <c r="O1087" s="258"/>
      <c r="P1087" s="258"/>
      <c r="Q1087" s="258"/>
      <c r="R1087" s="258"/>
      <c r="S1087" s="258"/>
      <c r="T1087" s="258"/>
      <c r="U1087" s="258">
        <f t="shared" si="37"/>
        <v>700</v>
      </c>
      <c r="V1087" s="279"/>
      <c r="W1087" s="280"/>
    </row>
    <row r="1088" spans="2:23">
      <c r="B1088" s="254">
        <v>45884</v>
      </c>
      <c r="C1088" s="255" t="s">
        <v>3138</v>
      </c>
      <c r="D1088" s="256" t="s">
        <v>3589</v>
      </c>
      <c r="E1088" s="257">
        <v>1422033</v>
      </c>
      <c r="F1088" s="255" t="s">
        <v>311</v>
      </c>
      <c r="G1088" s="258">
        <v>705</v>
      </c>
      <c r="H1088" s="258"/>
      <c r="I1088" s="258"/>
      <c r="J1088" s="258"/>
      <c r="K1088" s="258"/>
      <c r="L1088" s="258"/>
      <c r="M1088" s="258"/>
      <c r="N1088" s="258"/>
      <c r="O1088" s="258"/>
      <c r="P1088" s="258"/>
      <c r="Q1088" s="258"/>
      <c r="R1088" s="258"/>
      <c r="S1088" s="258"/>
      <c r="T1088" s="258"/>
      <c r="U1088" s="258">
        <f t="shared" si="37"/>
        <v>705</v>
      </c>
      <c r="V1088" s="279"/>
      <c r="W1088" s="280"/>
    </row>
    <row r="1089" spans="2:23">
      <c r="B1089" s="254">
        <v>45884</v>
      </c>
      <c r="C1089" s="255" t="s">
        <v>2949</v>
      </c>
      <c r="D1089" s="256" t="s">
        <v>3590</v>
      </c>
      <c r="E1089" s="257">
        <v>1422033</v>
      </c>
      <c r="F1089" s="255" t="s">
        <v>311</v>
      </c>
      <c r="G1089" s="258">
        <v>600</v>
      </c>
      <c r="H1089" s="258"/>
      <c r="I1089" s="258"/>
      <c r="J1089" s="258"/>
      <c r="K1089" s="258"/>
      <c r="L1089" s="258"/>
      <c r="M1089" s="258"/>
      <c r="N1089" s="258"/>
      <c r="O1089" s="258"/>
      <c r="P1089" s="258"/>
      <c r="Q1089" s="258"/>
      <c r="R1089" s="258"/>
      <c r="S1089" s="258"/>
      <c r="T1089" s="258"/>
      <c r="U1089" s="258">
        <f t="shared" si="37"/>
        <v>600</v>
      </c>
      <c r="V1089" s="279"/>
      <c r="W1089" s="280"/>
    </row>
    <row r="1090" spans="2:23">
      <c r="B1090" s="254">
        <v>45884</v>
      </c>
      <c r="C1090" s="255" t="s">
        <v>2949</v>
      </c>
      <c r="D1090" s="256" t="s">
        <v>3591</v>
      </c>
      <c r="E1090" s="257">
        <v>1422033</v>
      </c>
      <c r="F1090" s="255" t="s">
        <v>311</v>
      </c>
      <c r="G1090" s="258">
        <v>3000</v>
      </c>
      <c r="H1090" s="258"/>
      <c r="I1090" s="258"/>
      <c r="J1090" s="258"/>
      <c r="K1090" s="258"/>
      <c r="L1090" s="258"/>
      <c r="M1090" s="258"/>
      <c r="N1090" s="258"/>
      <c r="O1090" s="258"/>
      <c r="P1090" s="258"/>
      <c r="Q1090" s="258"/>
      <c r="R1090" s="258"/>
      <c r="S1090" s="258"/>
      <c r="T1090" s="258"/>
      <c r="U1090" s="258">
        <f t="shared" si="37"/>
        <v>3000</v>
      </c>
      <c r="V1090" s="279"/>
      <c r="W1090" s="280"/>
    </row>
    <row r="1091" spans="2:23">
      <c r="B1091" s="254">
        <v>45888</v>
      </c>
      <c r="C1091" s="255" t="s">
        <v>2697</v>
      </c>
      <c r="D1091" s="256" t="s">
        <v>3592</v>
      </c>
      <c r="E1091" s="257">
        <v>1412007</v>
      </c>
      <c r="F1091" s="255" t="s">
        <v>894</v>
      </c>
      <c r="G1091" s="258">
        <v>6000</v>
      </c>
      <c r="H1091" s="258"/>
      <c r="I1091" s="258"/>
      <c r="J1091" s="258"/>
      <c r="K1091" s="258"/>
      <c r="L1091" s="258"/>
      <c r="M1091" s="258"/>
      <c r="N1091" s="258"/>
      <c r="O1091" s="258"/>
      <c r="P1091" s="258"/>
      <c r="Q1091" s="258"/>
      <c r="R1091" s="258"/>
      <c r="S1091" s="258"/>
      <c r="T1091" s="258"/>
      <c r="U1091" s="258">
        <f t="shared" si="37"/>
        <v>6000</v>
      </c>
      <c r="V1091" s="279"/>
      <c r="W1091" s="280"/>
    </row>
    <row r="1092" spans="2:23">
      <c r="B1092" s="254">
        <v>45888</v>
      </c>
      <c r="C1092" s="255" t="s">
        <v>2697</v>
      </c>
      <c r="D1092" s="256" t="s">
        <v>3592</v>
      </c>
      <c r="E1092" s="257">
        <v>1423011</v>
      </c>
      <c r="F1092" s="255" t="s">
        <v>911</v>
      </c>
      <c r="G1092" s="258">
        <v>1500</v>
      </c>
      <c r="H1092" s="258"/>
      <c r="I1092" s="258"/>
      <c r="J1092" s="258"/>
      <c r="K1092" s="258"/>
      <c r="L1092" s="258"/>
      <c r="M1092" s="258"/>
      <c r="N1092" s="258"/>
      <c r="O1092" s="258"/>
      <c r="P1092" s="258"/>
      <c r="Q1092" s="258"/>
      <c r="R1092" s="258"/>
      <c r="S1092" s="258"/>
      <c r="T1092" s="258"/>
      <c r="U1092" s="258">
        <f t="shared" si="37"/>
        <v>1500</v>
      </c>
      <c r="V1092" s="279"/>
      <c r="W1092" s="280"/>
    </row>
    <row r="1093" spans="2:23">
      <c r="B1093" s="254">
        <v>45888</v>
      </c>
      <c r="C1093" s="255" t="s">
        <v>2697</v>
      </c>
      <c r="D1093" s="256" t="s">
        <v>3592</v>
      </c>
      <c r="E1093" s="257">
        <v>1423078</v>
      </c>
      <c r="F1093" s="255" t="s">
        <v>915</v>
      </c>
      <c r="G1093" s="258">
        <v>2000</v>
      </c>
      <c r="H1093" s="258"/>
      <c r="I1093" s="258"/>
      <c r="J1093" s="258"/>
      <c r="K1093" s="258"/>
      <c r="L1093" s="258"/>
      <c r="M1093" s="258"/>
      <c r="N1093" s="258"/>
      <c r="O1093" s="258"/>
      <c r="P1093" s="258"/>
      <c r="Q1093" s="258"/>
      <c r="R1093" s="258"/>
      <c r="S1093" s="258"/>
      <c r="T1093" s="258"/>
      <c r="U1093" s="258">
        <f t="shared" si="37"/>
        <v>2000</v>
      </c>
      <c r="V1093" s="279"/>
      <c r="W1093" s="280"/>
    </row>
    <row r="1094" spans="2:23">
      <c r="B1094" s="254">
        <v>45888</v>
      </c>
      <c r="C1094" s="255" t="s">
        <v>2726</v>
      </c>
      <c r="D1094" s="256" t="s">
        <v>3593</v>
      </c>
      <c r="E1094" s="257">
        <v>1422044</v>
      </c>
      <c r="F1094" s="255" t="s">
        <v>323</v>
      </c>
      <c r="G1094" s="258">
        <v>1200</v>
      </c>
      <c r="H1094" s="258"/>
      <c r="I1094" s="258"/>
      <c r="J1094" s="258"/>
      <c r="K1094" s="258"/>
      <c r="L1094" s="258"/>
      <c r="M1094" s="258"/>
      <c r="N1094" s="258"/>
      <c r="O1094" s="258"/>
      <c r="P1094" s="258"/>
      <c r="Q1094" s="258"/>
      <c r="R1094" s="258"/>
      <c r="S1094" s="258"/>
      <c r="T1094" s="258"/>
      <c r="U1094" s="258">
        <f t="shared" si="37"/>
        <v>1200</v>
      </c>
      <c r="V1094" s="279"/>
      <c r="W1094" s="280"/>
    </row>
    <row r="1095" spans="2:23">
      <c r="B1095" s="254">
        <v>45888</v>
      </c>
      <c r="C1095" s="255" t="s">
        <v>2726</v>
      </c>
      <c r="D1095" s="256" t="s">
        <v>3594</v>
      </c>
      <c r="E1095" s="257">
        <v>1422044</v>
      </c>
      <c r="F1095" s="255" t="s">
        <v>323</v>
      </c>
      <c r="G1095" s="258">
        <v>1200</v>
      </c>
      <c r="H1095" s="258"/>
      <c r="I1095" s="258"/>
      <c r="J1095" s="258"/>
      <c r="K1095" s="258"/>
      <c r="L1095" s="258"/>
      <c r="M1095" s="258"/>
      <c r="N1095" s="258"/>
      <c r="O1095" s="258"/>
      <c r="P1095" s="258"/>
      <c r="Q1095" s="258"/>
      <c r="R1095" s="258"/>
      <c r="S1095" s="258"/>
      <c r="T1095" s="258"/>
      <c r="U1095" s="258">
        <f t="shared" si="37"/>
        <v>1200</v>
      </c>
      <c r="V1095" s="279"/>
      <c r="W1095" s="280"/>
    </row>
    <row r="1096" spans="2:23">
      <c r="B1096" s="254">
        <v>45888</v>
      </c>
      <c r="C1096" s="255" t="s">
        <v>2726</v>
      </c>
      <c r="D1096" s="256" t="s">
        <v>3595</v>
      </c>
      <c r="E1096" s="257">
        <v>1412022</v>
      </c>
      <c r="F1096" s="255" t="s">
        <v>259</v>
      </c>
      <c r="G1096" s="258">
        <v>3184</v>
      </c>
      <c r="H1096" s="258"/>
      <c r="I1096" s="258"/>
      <c r="J1096" s="258"/>
      <c r="K1096" s="258"/>
      <c r="L1096" s="258"/>
      <c r="M1096" s="258"/>
      <c r="N1096" s="258"/>
      <c r="O1096" s="258"/>
      <c r="P1096" s="258"/>
      <c r="Q1096" s="258"/>
      <c r="R1096" s="258"/>
      <c r="S1096" s="258"/>
      <c r="T1096" s="258"/>
      <c r="U1096" s="258">
        <f t="shared" si="37"/>
        <v>3184</v>
      </c>
      <c r="V1096" s="279"/>
      <c r="W1096" s="280"/>
    </row>
    <row r="1097" spans="2:23">
      <c r="B1097" s="254">
        <v>45888</v>
      </c>
      <c r="C1097" s="255" t="s">
        <v>2726</v>
      </c>
      <c r="D1097" s="256" t="s">
        <v>3596</v>
      </c>
      <c r="E1097" s="257">
        <v>1422044</v>
      </c>
      <c r="F1097" s="255" t="s">
        <v>323</v>
      </c>
      <c r="G1097" s="258">
        <v>1200</v>
      </c>
      <c r="H1097" s="258"/>
      <c r="I1097" s="258"/>
      <c r="J1097" s="258"/>
      <c r="K1097" s="258"/>
      <c r="L1097" s="258"/>
      <c r="M1097" s="258"/>
      <c r="N1097" s="258"/>
      <c r="O1097" s="258"/>
      <c r="P1097" s="258"/>
      <c r="Q1097" s="258"/>
      <c r="R1097" s="258"/>
      <c r="S1097" s="258"/>
      <c r="T1097" s="258"/>
      <c r="U1097" s="258">
        <f t="shared" si="37"/>
        <v>1200</v>
      </c>
      <c r="V1097" s="279"/>
      <c r="W1097" s="280"/>
    </row>
    <row r="1098" spans="2:23">
      <c r="B1098" s="254">
        <v>45888</v>
      </c>
      <c r="C1098" s="255" t="s">
        <v>2726</v>
      </c>
      <c r="D1098" s="256" t="s">
        <v>3597</v>
      </c>
      <c r="E1098" s="257">
        <v>1412022</v>
      </c>
      <c r="F1098" s="255" t="s">
        <v>259</v>
      </c>
      <c r="G1098" s="258">
        <v>1565.87</v>
      </c>
      <c r="H1098" s="258"/>
      <c r="I1098" s="258"/>
      <c r="J1098" s="258"/>
      <c r="K1098" s="258"/>
      <c r="L1098" s="258"/>
      <c r="M1098" s="258"/>
      <c r="N1098" s="258"/>
      <c r="O1098" s="258"/>
      <c r="P1098" s="258"/>
      <c r="Q1098" s="258"/>
      <c r="R1098" s="258"/>
      <c r="S1098" s="258"/>
      <c r="T1098" s="258"/>
      <c r="U1098" s="258">
        <f t="shared" ref="U1098:U1134" si="38">G1098</f>
        <v>1565.87</v>
      </c>
      <c r="V1098" s="279"/>
      <c r="W1098" s="280"/>
    </row>
    <row r="1099" spans="2:23">
      <c r="B1099" s="254">
        <v>45888</v>
      </c>
      <c r="C1099" s="255" t="s">
        <v>3037</v>
      </c>
      <c r="D1099" s="256" t="s">
        <v>3598</v>
      </c>
      <c r="E1099" s="257">
        <v>1422040</v>
      </c>
      <c r="F1099" s="255" t="s">
        <v>3561</v>
      </c>
      <c r="G1099" s="258">
        <v>700</v>
      </c>
      <c r="H1099" s="258"/>
      <c r="I1099" s="258"/>
      <c r="J1099" s="258"/>
      <c r="K1099" s="258"/>
      <c r="L1099" s="258"/>
      <c r="M1099" s="258"/>
      <c r="N1099" s="258"/>
      <c r="O1099" s="258"/>
      <c r="P1099" s="258"/>
      <c r="Q1099" s="258"/>
      <c r="R1099" s="258"/>
      <c r="S1099" s="258"/>
      <c r="T1099" s="258"/>
      <c r="U1099" s="258">
        <f t="shared" si="38"/>
        <v>700</v>
      </c>
      <c r="V1099" s="279"/>
      <c r="W1099" s="280"/>
    </row>
    <row r="1100" spans="2:23">
      <c r="B1100" s="254">
        <v>45889</v>
      </c>
      <c r="C1100" s="255" t="s">
        <v>2644</v>
      </c>
      <c r="D1100" s="256" t="s">
        <v>3599</v>
      </c>
      <c r="E1100" s="257">
        <v>1423017</v>
      </c>
      <c r="F1100" s="255" t="s">
        <v>914</v>
      </c>
      <c r="G1100" s="258">
        <v>589</v>
      </c>
      <c r="H1100" s="258"/>
      <c r="I1100" s="258"/>
      <c r="J1100" s="258"/>
      <c r="K1100" s="258"/>
      <c r="L1100" s="258"/>
      <c r="M1100" s="258"/>
      <c r="N1100" s="258"/>
      <c r="O1100" s="258"/>
      <c r="P1100" s="258"/>
      <c r="Q1100" s="258"/>
      <c r="R1100" s="258"/>
      <c r="S1100" s="258"/>
      <c r="T1100" s="258"/>
      <c r="U1100" s="258">
        <f t="shared" si="38"/>
        <v>589</v>
      </c>
      <c r="V1100" s="279"/>
      <c r="W1100" s="280"/>
    </row>
    <row r="1101" spans="2:23">
      <c r="B1101" s="254">
        <v>45889</v>
      </c>
      <c r="C1101" s="255" t="s">
        <v>2644</v>
      </c>
      <c r="D1101" s="256" t="s">
        <v>3600</v>
      </c>
      <c r="E1101" s="257">
        <v>1422011</v>
      </c>
      <c r="F1101" s="255" t="s">
        <v>906</v>
      </c>
      <c r="G1101" s="258">
        <v>300</v>
      </c>
      <c r="H1101" s="258"/>
      <c r="I1101" s="258"/>
      <c r="J1101" s="258"/>
      <c r="K1101" s="258"/>
      <c r="L1101" s="258"/>
      <c r="M1101" s="258"/>
      <c r="N1101" s="258"/>
      <c r="O1101" s="258"/>
      <c r="P1101" s="258"/>
      <c r="Q1101" s="258"/>
      <c r="R1101" s="258"/>
      <c r="S1101" s="258"/>
      <c r="T1101" s="258"/>
      <c r="U1101" s="258">
        <f t="shared" si="38"/>
        <v>300</v>
      </c>
      <c r="V1101" s="279"/>
      <c r="W1101" s="280"/>
    </row>
    <row r="1102" spans="2:23">
      <c r="B1102" s="254">
        <v>45889</v>
      </c>
      <c r="C1102" s="255" t="s">
        <v>2644</v>
      </c>
      <c r="D1102" s="256" t="s">
        <v>3600</v>
      </c>
      <c r="E1102" s="257">
        <v>1422033</v>
      </c>
      <c r="F1102" s="255" t="s">
        <v>311</v>
      </c>
      <c r="G1102" s="258">
        <v>1000</v>
      </c>
      <c r="H1102" s="258"/>
      <c r="I1102" s="258"/>
      <c r="J1102" s="258"/>
      <c r="K1102" s="258"/>
      <c r="L1102" s="258"/>
      <c r="M1102" s="258"/>
      <c r="N1102" s="258"/>
      <c r="O1102" s="258"/>
      <c r="P1102" s="258"/>
      <c r="Q1102" s="258"/>
      <c r="R1102" s="258"/>
      <c r="S1102" s="258"/>
      <c r="T1102" s="258"/>
      <c r="U1102" s="258">
        <f t="shared" si="38"/>
        <v>1000</v>
      </c>
      <c r="V1102" s="279"/>
      <c r="W1102" s="280"/>
    </row>
    <row r="1103" spans="2:23">
      <c r="B1103" s="254">
        <v>45889</v>
      </c>
      <c r="C1103" s="255" t="s">
        <v>2804</v>
      </c>
      <c r="D1103" s="256" t="s">
        <v>3601</v>
      </c>
      <c r="E1103" s="257">
        <v>1422033</v>
      </c>
      <c r="F1103" s="255" t="s">
        <v>311</v>
      </c>
      <c r="G1103" s="258">
        <v>1000</v>
      </c>
      <c r="H1103" s="258"/>
      <c r="I1103" s="258"/>
      <c r="J1103" s="258"/>
      <c r="K1103" s="258"/>
      <c r="L1103" s="258"/>
      <c r="M1103" s="258"/>
      <c r="N1103" s="258"/>
      <c r="O1103" s="258"/>
      <c r="P1103" s="258"/>
      <c r="Q1103" s="258"/>
      <c r="R1103" s="258"/>
      <c r="S1103" s="258"/>
      <c r="T1103" s="258"/>
      <c r="U1103" s="258">
        <f t="shared" si="38"/>
        <v>1000</v>
      </c>
      <c r="V1103" s="279"/>
      <c r="W1103" s="280"/>
    </row>
    <row r="1104" spans="2:23">
      <c r="B1104" s="254">
        <v>45889</v>
      </c>
      <c r="C1104" s="255" t="s">
        <v>2644</v>
      </c>
      <c r="D1104" s="256" t="s">
        <v>3602</v>
      </c>
      <c r="E1104" s="257">
        <v>1422011</v>
      </c>
      <c r="F1104" s="255" t="s">
        <v>906</v>
      </c>
      <c r="G1104" s="258">
        <v>1000</v>
      </c>
      <c r="H1104" s="258"/>
      <c r="I1104" s="258"/>
      <c r="J1104" s="258"/>
      <c r="K1104" s="258"/>
      <c r="L1104" s="258"/>
      <c r="M1104" s="258"/>
      <c r="N1104" s="258"/>
      <c r="O1104" s="258"/>
      <c r="P1104" s="258"/>
      <c r="Q1104" s="258"/>
      <c r="R1104" s="258"/>
      <c r="S1104" s="258"/>
      <c r="T1104" s="258"/>
      <c r="U1104" s="258">
        <f t="shared" si="38"/>
        <v>1000</v>
      </c>
      <c r="V1104" s="279"/>
      <c r="W1104" s="280"/>
    </row>
    <row r="1105" spans="2:23">
      <c r="B1105" s="254">
        <v>45889</v>
      </c>
      <c r="C1105" s="255" t="s">
        <v>2644</v>
      </c>
      <c r="D1105" s="256" t="s">
        <v>3602</v>
      </c>
      <c r="E1105" s="257">
        <v>1423078</v>
      </c>
      <c r="F1105" s="255" t="s">
        <v>915</v>
      </c>
      <c r="G1105" s="258">
        <v>2000</v>
      </c>
      <c r="H1105" s="258"/>
      <c r="I1105" s="258"/>
      <c r="J1105" s="258"/>
      <c r="K1105" s="258"/>
      <c r="L1105" s="258"/>
      <c r="M1105" s="258"/>
      <c r="N1105" s="258"/>
      <c r="O1105" s="258"/>
      <c r="P1105" s="258"/>
      <c r="Q1105" s="258"/>
      <c r="R1105" s="258"/>
      <c r="S1105" s="258"/>
      <c r="T1105" s="258"/>
      <c r="U1105" s="258">
        <f t="shared" si="38"/>
        <v>2000</v>
      </c>
      <c r="V1105" s="279"/>
      <c r="W1105" s="280"/>
    </row>
    <row r="1106" spans="2:23">
      <c r="B1106" s="254">
        <v>45889</v>
      </c>
      <c r="C1106" s="255" t="s">
        <v>2644</v>
      </c>
      <c r="D1106" s="256" t="s">
        <v>3603</v>
      </c>
      <c r="E1106" s="257">
        <v>1422011</v>
      </c>
      <c r="F1106" s="255" t="s">
        <v>906</v>
      </c>
      <c r="G1106" s="258">
        <v>500</v>
      </c>
      <c r="H1106" s="258"/>
      <c r="I1106" s="258"/>
      <c r="J1106" s="258"/>
      <c r="K1106" s="258"/>
      <c r="L1106" s="258"/>
      <c r="M1106" s="258"/>
      <c r="N1106" s="258"/>
      <c r="O1106" s="258"/>
      <c r="P1106" s="258"/>
      <c r="Q1106" s="258"/>
      <c r="R1106" s="258"/>
      <c r="S1106" s="258"/>
      <c r="T1106" s="258"/>
      <c r="U1106" s="258">
        <f t="shared" si="38"/>
        <v>500</v>
      </c>
      <c r="V1106" s="279"/>
      <c r="W1106" s="280"/>
    </row>
    <row r="1107" spans="2:23">
      <c r="B1107" s="254">
        <v>45889</v>
      </c>
      <c r="C1107" s="255" t="s">
        <v>2644</v>
      </c>
      <c r="D1107" s="256" t="s">
        <v>3603</v>
      </c>
      <c r="E1107" s="257">
        <v>1422033</v>
      </c>
      <c r="F1107" s="255" t="s">
        <v>311</v>
      </c>
      <c r="G1107" s="258">
        <v>1000</v>
      </c>
      <c r="H1107" s="258"/>
      <c r="I1107" s="258"/>
      <c r="J1107" s="258"/>
      <c r="K1107" s="258"/>
      <c r="L1107" s="258"/>
      <c r="M1107" s="258"/>
      <c r="N1107" s="258"/>
      <c r="O1107" s="258"/>
      <c r="P1107" s="258"/>
      <c r="Q1107" s="258"/>
      <c r="R1107" s="258"/>
      <c r="S1107" s="258"/>
      <c r="T1107" s="258"/>
      <c r="U1107" s="258">
        <f t="shared" si="38"/>
        <v>1000</v>
      </c>
      <c r="V1107" s="279"/>
      <c r="W1107" s="280"/>
    </row>
    <row r="1108" spans="2:23">
      <c r="B1108" s="254">
        <v>45889</v>
      </c>
      <c r="C1108" s="255" t="s">
        <v>2644</v>
      </c>
      <c r="D1108" s="256" t="s">
        <v>3603</v>
      </c>
      <c r="E1108" s="257">
        <v>1423078</v>
      </c>
      <c r="F1108" s="255" t="s">
        <v>915</v>
      </c>
      <c r="G1108" s="258">
        <v>1500</v>
      </c>
      <c r="H1108" s="258"/>
      <c r="I1108" s="258"/>
      <c r="J1108" s="258"/>
      <c r="K1108" s="258"/>
      <c r="L1108" s="258"/>
      <c r="M1108" s="258"/>
      <c r="N1108" s="258"/>
      <c r="O1108" s="258"/>
      <c r="P1108" s="258"/>
      <c r="Q1108" s="258"/>
      <c r="R1108" s="258"/>
      <c r="S1108" s="258"/>
      <c r="T1108" s="258"/>
      <c r="U1108" s="258">
        <f t="shared" si="38"/>
        <v>1500</v>
      </c>
      <c r="V1108" s="279"/>
      <c r="W1108" s="280"/>
    </row>
    <row r="1109" spans="2:23">
      <c r="B1109" s="254">
        <v>45889</v>
      </c>
      <c r="C1109" s="255" t="s">
        <v>2646</v>
      </c>
      <c r="D1109" s="256" t="s">
        <v>3604</v>
      </c>
      <c r="E1109" s="257">
        <v>1423078</v>
      </c>
      <c r="F1109" s="255" t="s">
        <v>915</v>
      </c>
      <c r="G1109" s="258">
        <v>860</v>
      </c>
      <c r="H1109" s="258"/>
      <c r="I1109" s="258"/>
      <c r="J1109" s="258"/>
      <c r="K1109" s="258"/>
      <c r="L1109" s="258"/>
      <c r="M1109" s="258"/>
      <c r="N1109" s="258"/>
      <c r="O1109" s="258"/>
      <c r="P1109" s="258"/>
      <c r="Q1109" s="258"/>
      <c r="R1109" s="258"/>
      <c r="S1109" s="258"/>
      <c r="T1109" s="258"/>
      <c r="U1109" s="258">
        <f t="shared" si="38"/>
        <v>860</v>
      </c>
      <c r="V1109" s="279"/>
      <c r="W1109" s="280"/>
    </row>
    <row r="1110" spans="2:23">
      <c r="B1110" s="254">
        <v>45889</v>
      </c>
      <c r="C1110" s="255" t="s">
        <v>2646</v>
      </c>
      <c r="D1110" s="256" t="s">
        <v>3605</v>
      </c>
      <c r="E1110" s="257">
        <v>1422011</v>
      </c>
      <c r="F1110" s="255" t="s">
        <v>906</v>
      </c>
      <c r="G1110" s="258">
        <v>1000</v>
      </c>
      <c r="H1110" s="258"/>
      <c r="I1110" s="258"/>
      <c r="J1110" s="258"/>
      <c r="K1110" s="258"/>
      <c r="L1110" s="258"/>
      <c r="M1110" s="258"/>
      <c r="N1110" s="258"/>
      <c r="O1110" s="258"/>
      <c r="P1110" s="258"/>
      <c r="Q1110" s="258"/>
      <c r="R1110" s="258"/>
      <c r="S1110" s="258"/>
      <c r="T1110" s="258"/>
      <c r="U1110" s="258">
        <f t="shared" si="38"/>
        <v>1000</v>
      </c>
      <c r="V1110" s="279"/>
      <c r="W1110" s="280"/>
    </row>
    <row r="1111" spans="2:23">
      <c r="B1111" s="254">
        <v>45889</v>
      </c>
      <c r="C1111" s="255" t="s">
        <v>2646</v>
      </c>
      <c r="D1111" s="256" t="s">
        <v>3605</v>
      </c>
      <c r="E1111" s="257">
        <v>1422033</v>
      </c>
      <c r="F1111" s="255" t="s">
        <v>311</v>
      </c>
      <c r="G1111" s="258">
        <v>1000</v>
      </c>
      <c r="H1111" s="258"/>
      <c r="I1111" s="258"/>
      <c r="J1111" s="258"/>
      <c r="K1111" s="258"/>
      <c r="L1111" s="258"/>
      <c r="M1111" s="258"/>
      <c r="N1111" s="258"/>
      <c r="O1111" s="258"/>
      <c r="P1111" s="258"/>
      <c r="Q1111" s="258"/>
      <c r="R1111" s="258"/>
      <c r="S1111" s="258"/>
      <c r="T1111" s="258"/>
      <c r="U1111" s="258">
        <f t="shared" si="38"/>
        <v>1000</v>
      </c>
      <c r="V1111" s="279"/>
      <c r="W1111" s="280"/>
    </row>
    <row r="1112" spans="2:23">
      <c r="B1112" s="254">
        <v>45889</v>
      </c>
      <c r="C1112" s="255" t="s">
        <v>3539</v>
      </c>
      <c r="D1112" s="256" t="s">
        <v>3606</v>
      </c>
      <c r="E1112" s="257">
        <v>1430007</v>
      </c>
      <c r="F1112" s="255" t="s">
        <v>924</v>
      </c>
      <c r="G1112" s="258">
        <v>6000</v>
      </c>
      <c r="H1112" s="258"/>
      <c r="I1112" s="258"/>
      <c r="J1112" s="258"/>
      <c r="K1112" s="258"/>
      <c r="L1112" s="258"/>
      <c r="M1112" s="258"/>
      <c r="N1112" s="258"/>
      <c r="O1112" s="258"/>
      <c r="P1112" s="258"/>
      <c r="Q1112" s="258"/>
      <c r="R1112" s="258"/>
      <c r="S1112" s="258"/>
      <c r="T1112" s="258"/>
      <c r="U1112" s="258">
        <f t="shared" si="38"/>
        <v>6000</v>
      </c>
      <c r="V1112" s="279"/>
      <c r="W1112" s="280"/>
    </row>
    <row r="1113" spans="2:23">
      <c r="B1113" s="254">
        <v>45889</v>
      </c>
      <c r="C1113" s="255" t="s">
        <v>3607</v>
      </c>
      <c r="D1113" s="256" t="s">
        <v>3608</v>
      </c>
      <c r="E1113" s="257">
        <v>1423078</v>
      </c>
      <c r="F1113" s="255" t="s">
        <v>915</v>
      </c>
      <c r="G1113" s="258">
        <v>2000</v>
      </c>
      <c r="H1113" s="258"/>
      <c r="I1113" s="258"/>
      <c r="J1113" s="258"/>
      <c r="K1113" s="258"/>
      <c r="L1113" s="258"/>
      <c r="M1113" s="258"/>
      <c r="N1113" s="258"/>
      <c r="O1113" s="258"/>
      <c r="P1113" s="258"/>
      <c r="Q1113" s="258"/>
      <c r="R1113" s="258"/>
      <c r="S1113" s="258"/>
      <c r="T1113" s="258"/>
      <c r="U1113" s="258">
        <f t="shared" si="38"/>
        <v>2000</v>
      </c>
      <c r="V1113" s="279"/>
      <c r="W1113" s="280"/>
    </row>
    <row r="1114" spans="2:23">
      <c r="B1114" s="254">
        <v>45889</v>
      </c>
      <c r="C1114" s="255" t="s">
        <v>3607</v>
      </c>
      <c r="D1114" s="256" t="s">
        <v>3609</v>
      </c>
      <c r="E1114" s="257">
        <v>1422011</v>
      </c>
      <c r="F1114" s="255" t="s">
        <v>906</v>
      </c>
      <c r="G1114" s="258">
        <v>1200</v>
      </c>
      <c r="H1114" s="258"/>
      <c r="I1114" s="258"/>
      <c r="J1114" s="258"/>
      <c r="K1114" s="258"/>
      <c r="L1114" s="258"/>
      <c r="M1114" s="258"/>
      <c r="N1114" s="258"/>
      <c r="O1114" s="258"/>
      <c r="P1114" s="258"/>
      <c r="Q1114" s="258"/>
      <c r="R1114" s="258"/>
      <c r="S1114" s="258"/>
      <c r="T1114" s="258"/>
      <c r="U1114" s="258">
        <f t="shared" si="38"/>
        <v>1200</v>
      </c>
      <c r="V1114" s="279"/>
      <c r="W1114" s="280"/>
    </row>
    <row r="1115" spans="2:23">
      <c r="B1115" s="254">
        <v>45890</v>
      </c>
      <c r="C1115" s="255" t="s">
        <v>3566</v>
      </c>
      <c r="D1115" s="256" t="s">
        <v>3610</v>
      </c>
      <c r="E1115" s="257">
        <v>1422011</v>
      </c>
      <c r="F1115" s="255" t="s">
        <v>906</v>
      </c>
      <c r="G1115" s="258">
        <v>500</v>
      </c>
      <c r="H1115" s="258"/>
      <c r="I1115" s="258"/>
      <c r="J1115" s="258"/>
      <c r="K1115" s="258"/>
      <c r="L1115" s="258"/>
      <c r="M1115" s="258"/>
      <c r="N1115" s="258"/>
      <c r="O1115" s="258"/>
      <c r="P1115" s="258"/>
      <c r="Q1115" s="258"/>
      <c r="R1115" s="258"/>
      <c r="S1115" s="258"/>
      <c r="T1115" s="258"/>
      <c r="U1115" s="258">
        <f t="shared" si="38"/>
        <v>500</v>
      </c>
      <c r="V1115" s="279"/>
      <c r="W1115" s="280"/>
    </row>
    <row r="1116" spans="2:23">
      <c r="B1116" s="254">
        <v>45894</v>
      </c>
      <c r="C1116" s="255" t="s">
        <v>2644</v>
      </c>
      <c r="D1116" s="256" t="s">
        <v>3611</v>
      </c>
      <c r="E1116" s="257">
        <v>1422033</v>
      </c>
      <c r="F1116" s="255" t="s">
        <v>311</v>
      </c>
      <c r="G1116" s="258">
        <v>830</v>
      </c>
      <c r="H1116" s="258"/>
      <c r="I1116" s="258"/>
      <c r="J1116" s="258"/>
      <c r="K1116" s="258"/>
      <c r="L1116" s="258"/>
      <c r="M1116" s="258"/>
      <c r="N1116" s="258"/>
      <c r="O1116" s="258"/>
      <c r="P1116" s="258"/>
      <c r="Q1116" s="258"/>
      <c r="R1116" s="258"/>
      <c r="S1116" s="258"/>
      <c r="T1116" s="258"/>
      <c r="U1116" s="258">
        <f t="shared" si="38"/>
        <v>830</v>
      </c>
      <c r="V1116" s="279"/>
      <c r="W1116" s="280"/>
    </row>
    <row r="1117" spans="2:23">
      <c r="B1117" s="254">
        <v>45894</v>
      </c>
      <c r="C1117" s="255" t="s">
        <v>2644</v>
      </c>
      <c r="D1117" s="256" t="s">
        <v>3612</v>
      </c>
      <c r="E1117" s="257">
        <v>1422011</v>
      </c>
      <c r="F1117" s="255" t="s">
        <v>906</v>
      </c>
      <c r="G1117" s="258">
        <v>750</v>
      </c>
      <c r="H1117" s="258"/>
      <c r="I1117" s="258"/>
      <c r="J1117" s="258"/>
      <c r="K1117" s="258"/>
      <c r="L1117" s="258"/>
      <c r="M1117" s="258"/>
      <c r="N1117" s="258"/>
      <c r="O1117" s="258"/>
      <c r="P1117" s="258"/>
      <c r="Q1117" s="258"/>
      <c r="R1117" s="258"/>
      <c r="S1117" s="258"/>
      <c r="T1117" s="258"/>
      <c r="U1117" s="258">
        <f t="shared" si="38"/>
        <v>750</v>
      </c>
      <c r="V1117" s="279"/>
      <c r="W1117" s="280"/>
    </row>
    <row r="1118" spans="2:23">
      <c r="B1118" s="254">
        <v>45894</v>
      </c>
      <c r="C1118" s="255" t="s">
        <v>2644</v>
      </c>
      <c r="D1118" s="256" t="s">
        <v>3613</v>
      </c>
      <c r="E1118" s="257">
        <v>1422011</v>
      </c>
      <c r="F1118" s="255" t="s">
        <v>906</v>
      </c>
      <c r="G1118" s="258">
        <v>600</v>
      </c>
      <c r="H1118" s="258"/>
      <c r="I1118" s="258"/>
      <c r="J1118" s="258"/>
      <c r="K1118" s="258"/>
      <c r="L1118" s="258"/>
      <c r="M1118" s="258"/>
      <c r="N1118" s="258"/>
      <c r="O1118" s="258"/>
      <c r="P1118" s="258"/>
      <c r="Q1118" s="258"/>
      <c r="R1118" s="258"/>
      <c r="S1118" s="258"/>
      <c r="T1118" s="258"/>
      <c r="U1118" s="258">
        <f t="shared" si="38"/>
        <v>600</v>
      </c>
      <c r="V1118" s="279"/>
      <c r="W1118" s="280"/>
    </row>
    <row r="1119" spans="2:23">
      <c r="B1119" s="254">
        <v>45894</v>
      </c>
      <c r="C1119" s="255" t="s">
        <v>2646</v>
      </c>
      <c r="D1119" s="256" t="s">
        <v>3614</v>
      </c>
      <c r="E1119" s="257">
        <v>1422011</v>
      </c>
      <c r="F1119" s="255" t="s">
        <v>906</v>
      </c>
      <c r="G1119" s="258">
        <v>1500</v>
      </c>
      <c r="H1119" s="258"/>
      <c r="I1119" s="258"/>
      <c r="J1119" s="258"/>
      <c r="K1119" s="258"/>
      <c r="L1119" s="258"/>
      <c r="M1119" s="258"/>
      <c r="N1119" s="258"/>
      <c r="O1119" s="258"/>
      <c r="P1119" s="258"/>
      <c r="Q1119" s="258"/>
      <c r="R1119" s="258"/>
      <c r="S1119" s="258"/>
      <c r="T1119" s="258"/>
      <c r="U1119" s="258">
        <f t="shared" si="38"/>
        <v>1500</v>
      </c>
      <c r="V1119" s="279"/>
      <c r="W1119" s="280"/>
    </row>
    <row r="1120" spans="2:23">
      <c r="B1120" s="254">
        <v>45894</v>
      </c>
      <c r="C1120" s="255" t="s">
        <v>2646</v>
      </c>
      <c r="D1120" s="256" t="s">
        <v>3614</v>
      </c>
      <c r="E1120" s="257">
        <v>1422033</v>
      </c>
      <c r="F1120" s="255" t="s">
        <v>311</v>
      </c>
      <c r="G1120" s="258">
        <v>1500</v>
      </c>
      <c r="H1120" s="258"/>
      <c r="I1120" s="258"/>
      <c r="J1120" s="258"/>
      <c r="K1120" s="258"/>
      <c r="L1120" s="258"/>
      <c r="M1120" s="258"/>
      <c r="N1120" s="258"/>
      <c r="O1120" s="258"/>
      <c r="P1120" s="258"/>
      <c r="Q1120" s="258"/>
      <c r="R1120" s="258"/>
      <c r="S1120" s="258"/>
      <c r="T1120" s="258"/>
      <c r="U1120" s="258">
        <f t="shared" si="38"/>
        <v>1500</v>
      </c>
      <c r="V1120" s="279"/>
      <c r="W1120" s="280"/>
    </row>
    <row r="1121" spans="2:23">
      <c r="B1121" s="254">
        <v>45894</v>
      </c>
      <c r="C1121" s="255" t="s">
        <v>2646</v>
      </c>
      <c r="D1121" s="256" t="s">
        <v>3615</v>
      </c>
      <c r="E1121" s="257">
        <v>1423078</v>
      </c>
      <c r="F1121" s="255" t="s">
        <v>915</v>
      </c>
      <c r="G1121" s="258">
        <v>2000</v>
      </c>
      <c r="H1121" s="258"/>
      <c r="I1121" s="258"/>
      <c r="J1121" s="258"/>
      <c r="K1121" s="258"/>
      <c r="L1121" s="258"/>
      <c r="M1121" s="258"/>
      <c r="N1121" s="258"/>
      <c r="O1121" s="258"/>
      <c r="P1121" s="258"/>
      <c r="Q1121" s="258"/>
      <c r="R1121" s="258"/>
      <c r="S1121" s="258"/>
      <c r="T1121" s="258"/>
      <c r="U1121" s="258">
        <f t="shared" si="38"/>
        <v>2000</v>
      </c>
      <c r="V1121" s="279"/>
      <c r="W1121" s="280"/>
    </row>
    <row r="1122" spans="2:23">
      <c r="B1122" s="254">
        <v>45894</v>
      </c>
      <c r="C1122" s="255" t="s">
        <v>2804</v>
      </c>
      <c r="D1122" s="256" t="s">
        <v>3616</v>
      </c>
      <c r="E1122" s="257">
        <v>1423078</v>
      </c>
      <c r="F1122" s="255" t="s">
        <v>915</v>
      </c>
      <c r="G1122" s="258">
        <v>1500</v>
      </c>
      <c r="H1122" s="258"/>
      <c r="I1122" s="258"/>
      <c r="J1122" s="258"/>
      <c r="K1122" s="258"/>
      <c r="L1122" s="258"/>
      <c r="M1122" s="258"/>
      <c r="N1122" s="258"/>
      <c r="O1122" s="258"/>
      <c r="P1122" s="258"/>
      <c r="Q1122" s="258"/>
      <c r="R1122" s="258"/>
      <c r="S1122" s="258"/>
      <c r="T1122" s="258"/>
      <c r="U1122" s="258">
        <f t="shared" si="38"/>
        <v>1500</v>
      </c>
      <c r="V1122" s="279"/>
      <c r="W1122" s="280"/>
    </row>
    <row r="1123" spans="2:23">
      <c r="B1123" s="254">
        <v>45894</v>
      </c>
      <c r="C1123" s="255" t="s">
        <v>3617</v>
      </c>
      <c r="D1123" s="256" t="s">
        <v>3618</v>
      </c>
      <c r="E1123" s="257">
        <v>1422033</v>
      </c>
      <c r="F1123" s="255" t="s">
        <v>311</v>
      </c>
      <c r="G1123" s="258">
        <v>2200</v>
      </c>
      <c r="H1123" s="258"/>
      <c r="I1123" s="258"/>
      <c r="J1123" s="258"/>
      <c r="K1123" s="258"/>
      <c r="L1123" s="258"/>
      <c r="M1123" s="258"/>
      <c r="N1123" s="258"/>
      <c r="O1123" s="258"/>
      <c r="P1123" s="258"/>
      <c r="Q1123" s="258"/>
      <c r="R1123" s="258"/>
      <c r="S1123" s="258"/>
      <c r="T1123" s="258"/>
      <c r="U1123" s="258">
        <f t="shared" si="38"/>
        <v>2200</v>
      </c>
      <c r="V1123" s="279"/>
      <c r="W1123" s="280"/>
    </row>
    <row r="1124" spans="2:23">
      <c r="B1124" s="254">
        <v>45894</v>
      </c>
      <c r="C1124" s="255" t="s">
        <v>2644</v>
      </c>
      <c r="D1124" s="256" t="s">
        <v>3619</v>
      </c>
      <c r="E1124" s="257">
        <v>1422033</v>
      </c>
      <c r="F1124" s="255" t="s">
        <v>311</v>
      </c>
      <c r="G1124" s="258">
        <v>1050</v>
      </c>
      <c r="H1124" s="258"/>
      <c r="I1124" s="258"/>
      <c r="J1124" s="258"/>
      <c r="K1124" s="258"/>
      <c r="L1124" s="258"/>
      <c r="M1124" s="258"/>
      <c r="N1124" s="258"/>
      <c r="O1124" s="258"/>
      <c r="P1124" s="258"/>
      <c r="Q1124" s="258"/>
      <c r="R1124" s="258"/>
      <c r="S1124" s="258"/>
      <c r="T1124" s="258"/>
      <c r="U1124" s="258">
        <f t="shared" si="38"/>
        <v>1050</v>
      </c>
      <c r="V1124" s="279"/>
      <c r="W1124" s="280"/>
    </row>
    <row r="1125" spans="2:23">
      <c r="B1125" s="254">
        <v>45894</v>
      </c>
      <c r="C1125" s="255" t="s">
        <v>2644</v>
      </c>
      <c r="D1125" s="256" t="s">
        <v>3620</v>
      </c>
      <c r="E1125" s="257">
        <v>1422011</v>
      </c>
      <c r="F1125" s="255" t="s">
        <v>906</v>
      </c>
      <c r="G1125" s="258">
        <v>480</v>
      </c>
      <c r="H1125" s="258"/>
      <c r="I1125" s="258"/>
      <c r="J1125" s="258"/>
      <c r="K1125" s="258"/>
      <c r="L1125" s="258"/>
      <c r="M1125" s="258"/>
      <c r="N1125" s="258"/>
      <c r="O1125" s="258"/>
      <c r="P1125" s="258"/>
      <c r="Q1125" s="258"/>
      <c r="R1125" s="258"/>
      <c r="S1125" s="258"/>
      <c r="T1125" s="258"/>
      <c r="U1125" s="258">
        <f t="shared" si="38"/>
        <v>480</v>
      </c>
      <c r="V1125" s="279"/>
      <c r="W1125" s="280"/>
    </row>
    <row r="1126" spans="2:23">
      <c r="B1126" s="254">
        <v>45894</v>
      </c>
      <c r="C1126" s="255" t="s">
        <v>2804</v>
      </c>
      <c r="D1126" s="256" t="s">
        <v>3621</v>
      </c>
      <c r="E1126" s="257">
        <v>1423078</v>
      </c>
      <c r="F1126" s="255" t="s">
        <v>915</v>
      </c>
      <c r="G1126" s="258">
        <v>1000</v>
      </c>
      <c r="H1126" s="258"/>
      <c r="I1126" s="258"/>
      <c r="J1126" s="258"/>
      <c r="K1126" s="258"/>
      <c r="L1126" s="258"/>
      <c r="M1126" s="258"/>
      <c r="N1126" s="258"/>
      <c r="O1126" s="258"/>
      <c r="P1126" s="258"/>
      <c r="Q1126" s="258"/>
      <c r="R1126" s="258"/>
      <c r="S1126" s="258"/>
      <c r="T1126" s="258"/>
      <c r="U1126" s="258">
        <f t="shared" si="38"/>
        <v>1000</v>
      </c>
      <c r="V1126" s="279"/>
      <c r="W1126" s="280"/>
    </row>
    <row r="1127" spans="2:23">
      <c r="B1127" s="254">
        <v>45895</v>
      </c>
      <c r="C1127" s="255" t="s">
        <v>3101</v>
      </c>
      <c r="D1127" s="256" t="s">
        <v>3622</v>
      </c>
      <c r="E1127" s="257">
        <v>1423001</v>
      </c>
      <c r="F1127" s="255" t="s">
        <v>217</v>
      </c>
      <c r="G1127" s="258">
        <v>20000</v>
      </c>
      <c r="H1127" s="258"/>
      <c r="I1127" s="258"/>
      <c r="J1127" s="258"/>
      <c r="K1127" s="258"/>
      <c r="L1127" s="258"/>
      <c r="M1127" s="258"/>
      <c r="N1127" s="258"/>
      <c r="O1127" s="258"/>
      <c r="P1127" s="258"/>
      <c r="Q1127" s="258"/>
      <c r="R1127" s="258"/>
      <c r="S1127" s="258"/>
      <c r="T1127" s="258"/>
      <c r="U1127" s="258">
        <f t="shared" si="38"/>
        <v>20000</v>
      </c>
      <c r="V1127" s="279"/>
      <c r="W1127" s="280"/>
    </row>
    <row r="1128" spans="2:23">
      <c r="B1128" s="254">
        <v>45895</v>
      </c>
      <c r="C1128" s="255" t="s">
        <v>3101</v>
      </c>
      <c r="D1128" s="256" t="s">
        <v>3623</v>
      </c>
      <c r="E1128" s="257">
        <v>1423001</v>
      </c>
      <c r="F1128" s="255" t="s">
        <v>217</v>
      </c>
      <c r="G1128" s="258">
        <v>20000</v>
      </c>
      <c r="H1128" s="258"/>
      <c r="I1128" s="258"/>
      <c r="J1128" s="258"/>
      <c r="K1128" s="258"/>
      <c r="L1128" s="258"/>
      <c r="M1128" s="258"/>
      <c r="N1128" s="258"/>
      <c r="O1128" s="258"/>
      <c r="P1128" s="258"/>
      <c r="Q1128" s="258"/>
      <c r="R1128" s="258"/>
      <c r="S1128" s="258"/>
      <c r="T1128" s="258"/>
      <c r="U1128" s="258">
        <f t="shared" si="38"/>
        <v>20000</v>
      </c>
      <c r="V1128" s="279"/>
      <c r="W1128" s="280"/>
    </row>
    <row r="1129" spans="2:23">
      <c r="B1129" s="254">
        <v>45895</v>
      </c>
      <c r="C1129" s="255" t="s">
        <v>3101</v>
      </c>
      <c r="D1129" s="256" t="s">
        <v>3624</v>
      </c>
      <c r="E1129" s="257">
        <v>1423001</v>
      </c>
      <c r="F1129" s="255" t="s">
        <v>217</v>
      </c>
      <c r="G1129" s="258">
        <v>20000</v>
      </c>
      <c r="H1129" s="258"/>
      <c r="I1129" s="258"/>
      <c r="J1129" s="258"/>
      <c r="K1129" s="258"/>
      <c r="L1129" s="258"/>
      <c r="M1129" s="258"/>
      <c r="N1129" s="258"/>
      <c r="O1129" s="258"/>
      <c r="P1129" s="258"/>
      <c r="Q1129" s="258"/>
      <c r="R1129" s="258"/>
      <c r="S1129" s="258"/>
      <c r="T1129" s="258"/>
      <c r="U1129" s="258">
        <f t="shared" si="38"/>
        <v>20000</v>
      </c>
      <c r="V1129" s="279"/>
      <c r="W1129" s="280"/>
    </row>
    <row r="1130" spans="2:23">
      <c r="B1130" s="254">
        <v>45897</v>
      </c>
      <c r="C1130" s="255" t="s">
        <v>3521</v>
      </c>
      <c r="D1130" s="256" t="s">
        <v>3625</v>
      </c>
      <c r="E1130" s="257">
        <v>1430007</v>
      </c>
      <c r="F1130" s="255" t="s">
        <v>924</v>
      </c>
      <c r="G1130" s="258">
        <v>2000</v>
      </c>
      <c r="H1130" s="258"/>
      <c r="I1130" s="258"/>
      <c r="J1130" s="258"/>
      <c r="K1130" s="258"/>
      <c r="L1130" s="258"/>
      <c r="M1130" s="258"/>
      <c r="N1130" s="258"/>
      <c r="O1130" s="258"/>
      <c r="P1130" s="258"/>
      <c r="Q1130" s="258"/>
      <c r="R1130" s="258"/>
      <c r="S1130" s="258"/>
      <c r="T1130" s="258"/>
      <c r="U1130" s="258">
        <f t="shared" si="38"/>
        <v>2000</v>
      </c>
      <c r="V1130" s="279"/>
      <c r="W1130" s="280"/>
    </row>
    <row r="1131" spans="2:23">
      <c r="B1131" s="254">
        <v>45897</v>
      </c>
      <c r="C1131" s="255" t="s">
        <v>2810</v>
      </c>
      <c r="D1131" s="256" t="s">
        <v>3626</v>
      </c>
      <c r="E1131" s="257">
        <v>1423517</v>
      </c>
      <c r="F1131" s="255" t="s">
        <v>919</v>
      </c>
      <c r="G1131" s="258">
        <v>1690</v>
      </c>
      <c r="H1131" s="258"/>
      <c r="I1131" s="258"/>
      <c r="J1131" s="258"/>
      <c r="K1131" s="258"/>
      <c r="L1131" s="258"/>
      <c r="M1131" s="258"/>
      <c r="N1131" s="258"/>
      <c r="O1131" s="258"/>
      <c r="P1131" s="258"/>
      <c r="Q1131" s="258"/>
      <c r="R1131" s="258"/>
      <c r="S1131" s="258"/>
      <c r="T1131" s="258"/>
      <c r="U1131" s="258">
        <f t="shared" si="38"/>
        <v>1690</v>
      </c>
      <c r="V1131" s="279"/>
      <c r="W1131" s="280"/>
    </row>
    <row r="1132" spans="2:23">
      <c r="B1132" s="254">
        <v>45897</v>
      </c>
      <c r="C1132" s="255" t="s">
        <v>2810</v>
      </c>
      <c r="D1132" s="256" t="s">
        <v>3627</v>
      </c>
      <c r="E1132" s="257">
        <v>1423517</v>
      </c>
      <c r="F1132" s="255" t="s">
        <v>919</v>
      </c>
      <c r="G1132" s="258">
        <v>1675</v>
      </c>
      <c r="H1132" s="258"/>
      <c r="I1132" s="258"/>
      <c r="J1132" s="258"/>
      <c r="K1132" s="258"/>
      <c r="L1132" s="258"/>
      <c r="M1132" s="258"/>
      <c r="N1132" s="258"/>
      <c r="O1132" s="258"/>
      <c r="P1132" s="258"/>
      <c r="Q1132" s="258"/>
      <c r="R1132" s="258"/>
      <c r="S1132" s="258"/>
      <c r="T1132" s="258"/>
      <c r="U1132" s="258">
        <f t="shared" si="38"/>
        <v>1675</v>
      </c>
      <c r="V1132" s="279"/>
      <c r="W1132" s="280"/>
    </row>
    <row r="1133" spans="2:23">
      <c r="B1133" s="254">
        <v>45898</v>
      </c>
      <c r="C1133" s="255" t="s">
        <v>3101</v>
      </c>
      <c r="D1133" s="256" t="s">
        <v>3628</v>
      </c>
      <c r="E1133" s="257">
        <v>1430007</v>
      </c>
      <c r="F1133" s="255" t="s">
        <v>924</v>
      </c>
      <c r="G1133" s="258">
        <v>20000</v>
      </c>
      <c r="H1133" s="258"/>
      <c r="I1133" s="258"/>
      <c r="J1133" s="258"/>
      <c r="K1133" s="258"/>
      <c r="L1133" s="258"/>
      <c r="M1133" s="258"/>
      <c r="N1133" s="258"/>
      <c r="O1133" s="258"/>
      <c r="P1133" s="258"/>
      <c r="Q1133" s="258"/>
      <c r="R1133" s="258"/>
      <c r="S1133" s="258"/>
      <c r="T1133" s="258"/>
      <c r="U1133" s="258">
        <f t="shared" si="38"/>
        <v>20000</v>
      </c>
      <c r="V1133" s="279"/>
      <c r="W1133" s="280"/>
    </row>
    <row r="1134" spans="2:23">
      <c r="B1134" s="254">
        <v>45898</v>
      </c>
      <c r="C1134" s="255" t="s">
        <v>3629</v>
      </c>
      <c r="D1134" s="256" t="s">
        <v>3630</v>
      </c>
      <c r="E1134" s="257">
        <v>1422040</v>
      </c>
      <c r="F1134" s="255" t="s">
        <v>3561</v>
      </c>
      <c r="G1134" s="258">
        <v>700</v>
      </c>
      <c r="H1134" s="258"/>
      <c r="I1134" s="258"/>
      <c r="J1134" s="258"/>
      <c r="K1134" s="258"/>
      <c r="L1134" s="258"/>
      <c r="M1134" s="258"/>
      <c r="N1134" s="258"/>
      <c r="O1134" s="258"/>
      <c r="P1134" s="258"/>
      <c r="Q1134" s="258"/>
      <c r="R1134" s="258"/>
      <c r="S1134" s="258"/>
      <c r="T1134" s="258"/>
      <c r="U1134" s="258">
        <f t="shared" si="38"/>
        <v>700</v>
      </c>
      <c r="V1134" s="279"/>
      <c r="W1134" s="280"/>
    </row>
    <row r="1135" spans="2:23">
      <c r="B1135" s="254">
        <v>45969</v>
      </c>
      <c r="C1135" s="255" t="s">
        <v>3631</v>
      </c>
      <c r="D1135" s="256" t="s">
        <v>3632</v>
      </c>
      <c r="E1135" s="257">
        <v>1412022</v>
      </c>
      <c r="F1135" s="255" t="s">
        <v>259</v>
      </c>
      <c r="G1135" s="258">
        <v>1000</v>
      </c>
      <c r="H1135" s="258"/>
      <c r="I1135" s="258"/>
      <c r="J1135" s="258"/>
      <c r="K1135" s="258"/>
      <c r="L1135" s="258"/>
      <c r="M1135" s="258"/>
      <c r="N1135" s="258"/>
      <c r="O1135" s="258"/>
      <c r="P1135" s="258"/>
      <c r="Q1135" s="258"/>
      <c r="R1135" s="258"/>
      <c r="S1135" s="258"/>
      <c r="T1135" s="258">
        <f>G1135</f>
        <v>1000</v>
      </c>
      <c r="U1135" s="258"/>
      <c r="V1135" s="279"/>
      <c r="W1135" s="280"/>
    </row>
    <row r="1136" spans="2:23">
      <c r="B1136" s="254">
        <v>45969</v>
      </c>
      <c r="C1136" s="255" t="s">
        <v>3633</v>
      </c>
      <c r="D1136" s="256" t="s">
        <v>3634</v>
      </c>
      <c r="E1136" s="257">
        <v>1412022</v>
      </c>
      <c r="F1136" s="255" t="s">
        <v>259</v>
      </c>
      <c r="G1136" s="258">
        <v>5000</v>
      </c>
      <c r="H1136" s="258"/>
      <c r="I1136" s="258"/>
      <c r="K1136" s="258"/>
      <c r="L1136" s="258"/>
      <c r="M1136" s="258"/>
      <c r="N1136" s="258"/>
      <c r="O1136" s="258"/>
      <c r="P1136" s="258"/>
      <c r="Q1136" s="258"/>
      <c r="R1136" s="258"/>
      <c r="S1136" s="258"/>
      <c r="T1136" s="258">
        <f t="shared" ref="T1136:T1152" si="39">G1136</f>
        <v>5000</v>
      </c>
      <c r="U1136" s="258"/>
      <c r="V1136" s="279"/>
      <c r="W1136" s="280"/>
    </row>
    <row r="1137" spans="2:23">
      <c r="B1137" s="254" t="s">
        <v>1691</v>
      </c>
      <c r="C1137" s="255" t="s">
        <v>3635</v>
      </c>
      <c r="D1137" s="256" t="s">
        <v>3636</v>
      </c>
      <c r="E1137" s="257">
        <v>1412022</v>
      </c>
      <c r="F1137" s="255" t="s">
        <v>259</v>
      </c>
      <c r="G1137" s="258">
        <v>824</v>
      </c>
      <c r="H1137" s="258"/>
      <c r="I1137" s="258"/>
      <c r="J1137" s="258"/>
      <c r="K1137" s="258"/>
      <c r="L1137" s="258"/>
      <c r="M1137" s="258"/>
      <c r="N1137" s="258"/>
      <c r="O1137" s="258"/>
      <c r="P1137" s="258"/>
      <c r="Q1137" s="258"/>
      <c r="R1137" s="258"/>
      <c r="S1137" s="258"/>
      <c r="T1137" s="258">
        <f t="shared" si="39"/>
        <v>824</v>
      </c>
      <c r="U1137" s="258"/>
      <c r="V1137" s="279"/>
      <c r="W1137" s="280"/>
    </row>
    <row r="1138" spans="2:23">
      <c r="B1138" s="254" t="s">
        <v>1691</v>
      </c>
      <c r="C1138" s="255" t="s">
        <v>3637</v>
      </c>
      <c r="D1138" s="256" t="s">
        <v>3638</v>
      </c>
      <c r="E1138" s="257">
        <v>1412022</v>
      </c>
      <c r="F1138" s="255" t="s">
        <v>259</v>
      </c>
      <c r="G1138" s="258">
        <v>1529.1</v>
      </c>
      <c r="H1138" s="258"/>
      <c r="I1138" s="258"/>
      <c r="J1138" s="258"/>
      <c r="K1138" s="258"/>
      <c r="L1138" s="258"/>
      <c r="M1138" s="258"/>
      <c r="N1138" s="258"/>
      <c r="O1138" s="258"/>
      <c r="P1138" s="258"/>
      <c r="Q1138" s="258"/>
      <c r="R1138" s="258"/>
      <c r="S1138" s="258"/>
      <c r="T1138" s="258">
        <f t="shared" si="39"/>
        <v>1529.1</v>
      </c>
      <c r="U1138" s="258"/>
      <c r="V1138" s="279"/>
      <c r="W1138" s="280"/>
    </row>
    <row r="1139" spans="2:23">
      <c r="B1139" s="254" t="s">
        <v>1700</v>
      </c>
      <c r="C1139" s="255" t="s">
        <v>3639</v>
      </c>
      <c r="D1139" s="256" t="s">
        <v>3640</v>
      </c>
      <c r="E1139" s="257">
        <v>1412022</v>
      </c>
      <c r="F1139" s="255" t="s">
        <v>259</v>
      </c>
      <c r="G1139" s="258">
        <v>2000</v>
      </c>
      <c r="H1139" s="258"/>
      <c r="I1139" s="258"/>
      <c r="J1139" s="258"/>
      <c r="K1139" s="258"/>
      <c r="L1139" s="258"/>
      <c r="M1139" s="258"/>
      <c r="N1139" s="258"/>
      <c r="O1139" s="258"/>
      <c r="P1139" s="258"/>
      <c r="Q1139" s="258"/>
      <c r="R1139" s="258"/>
      <c r="S1139" s="258"/>
      <c r="T1139" s="258">
        <f t="shared" si="39"/>
        <v>2000</v>
      </c>
      <c r="U1139" s="258"/>
      <c r="V1139" s="279"/>
      <c r="W1139" s="280"/>
    </row>
    <row r="1140" spans="2:23">
      <c r="B1140" s="254" t="s">
        <v>1697</v>
      </c>
      <c r="C1140" s="255" t="s">
        <v>2999</v>
      </c>
      <c r="D1140" s="256" t="s">
        <v>3641</v>
      </c>
      <c r="E1140" s="257">
        <v>1412022</v>
      </c>
      <c r="F1140" s="255" t="s">
        <v>259</v>
      </c>
      <c r="G1140" s="258">
        <v>662</v>
      </c>
      <c r="H1140" s="258"/>
      <c r="I1140" s="258"/>
      <c r="J1140" s="258"/>
      <c r="K1140" s="258"/>
      <c r="L1140" s="258"/>
      <c r="M1140" s="258"/>
      <c r="N1140" s="258"/>
      <c r="O1140" s="258"/>
      <c r="P1140" s="258"/>
      <c r="Q1140" s="258"/>
      <c r="R1140" s="258"/>
      <c r="S1140" s="258"/>
      <c r="T1140" s="258">
        <f t="shared" si="39"/>
        <v>662</v>
      </c>
      <c r="U1140" s="258"/>
      <c r="V1140" s="279"/>
      <c r="W1140" s="280"/>
    </row>
    <row r="1141" spans="2:23">
      <c r="B1141" s="254" t="s">
        <v>1697</v>
      </c>
      <c r="C1141" s="255" t="s">
        <v>2999</v>
      </c>
      <c r="D1141" s="256" t="s">
        <v>3642</v>
      </c>
      <c r="E1141" s="257">
        <v>1412022</v>
      </c>
      <c r="F1141" s="255" t="s">
        <v>259</v>
      </c>
      <c r="G1141" s="258">
        <v>936</v>
      </c>
      <c r="H1141" s="258"/>
      <c r="I1141" s="258"/>
      <c r="J1141" s="258"/>
      <c r="K1141" s="258"/>
      <c r="L1141" s="258"/>
      <c r="M1141" s="258"/>
      <c r="N1141" s="258"/>
      <c r="O1141" s="258"/>
      <c r="P1141" s="258"/>
      <c r="Q1141" s="258"/>
      <c r="R1141" s="258"/>
      <c r="S1141" s="258"/>
      <c r="T1141" s="258">
        <f t="shared" si="39"/>
        <v>936</v>
      </c>
      <c r="U1141" s="258"/>
      <c r="V1141" s="279"/>
      <c r="W1141" s="280"/>
    </row>
    <row r="1142" spans="2:23">
      <c r="B1142" s="254">
        <v>45785</v>
      </c>
      <c r="C1142" s="255" t="s">
        <v>3643</v>
      </c>
      <c r="D1142" s="256" t="s">
        <v>3644</v>
      </c>
      <c r="E1142" s="257">
        <v>1412022</v>
      </c>
      <c r="F1142" s="255" t="s">
        <v>259</v>
      </c>
      <c r="G1142" s="258">
        <v>412</v>
      </c>
      <c r="H1142" s="258"/>
      <c r="I1142" s="258"/>
      <c r="J1142" s="258"/>
      <c r="K1142" s="258"/>
      <c r="L1142" s="258"/>
      <c r="M1142" s="258"/>
      <c r="N1142" s="258"/>
      <c r="O1142" s="258"/>
      <c r="P1142" s="258"/>
      <c r="Q1142" s="258"/>
      <c r="R1142" s="258"/>
      <c r="S1142" s="258"/>
      <c r="T1142" s="258">
        <f t="shared" si="39"/>
        <v>412</v>
      </c>
      <c r="U1142" s="258"/>
      <c r="V1142" s="279"/>
      <c r="W1142" s="280"/>
    </row>
    <row r="1143" spans="2:23">
      <c r="B1143" s="254">
        <v>45816</v>
      </c>
      <c r="C1143" s="255" t="s">
        <v>3313</v>
      </c>
      <c r="D1143" s="256" t="s">
        <v>3645</v>
      </c>
      <c r="E1143" s="257">
        <v>1412022</v>
      </c>
      <c r="F1143" s="255" t="s">
        <v>259</v>
      </c>
      <c r="G1143" s="258">
        <v>2688</v>
      </c>
      <c r="H1143" s="258"/>
      <c r="I1143" s="258"/>
      <c r="J1143" s="258"/>
      <c r="K1143" s="258"/>
      <c r="L1143" s="258"/>
      <c r="M1143" s="258"/>
      <c r="N1143" s="258"/>
      <c r="O1143" s="258"/>
      <c r="P1143" s="258"/>
      <c r="Q1143" s="258"/>
      <c r="R1143" s="258"/>
      <c r="S1143" s="258"/>
      <c r="T1143" s="258">
        <f t="shared" si="39"/>
        <v>2688</v>
      </c>
      <c r="U1143" s="258"/>
      <c r="V1143" s="279"/>
      <c r="W1143" s="280"/>
    </row>
    <row r="1144" spans="2:23">
      <c r="B1144" s="254">
        <v>45877</v>
      </c>
      <c r="C1144" s="255" t="s">
        <v>2873</v>
      </c>
      <c r="D1144" s="256" t="s">
        <v>3646</v>
      </c>
      <c r="E1144" s="257">
        <v>1412022</v>
      </c>
      <c r="F1144" s="255" t="s">
        <v>259</v>
      </c>
      <c r="G1144" s="258">
        <v>1000</v>
      </c>
      <c r="H1144" s="258"/>
      <c r="I1144" s="258"/>
      <c r="J1144" s="258"/>
      <c r="K1144" s="258"/>
      <c r="L1144" s="258"/>
      <c r="M1144" s="258"/>
      <c r="N1144" s="258"/>
      <c r="O1144" s="258"/>
      <c r="P1144" s="258"/>
      <c r="Q1144" s="258"/>
      <c r="R1144" s="258"/>
      <c r="S1144" s="258"/>
      <c r="T1144" s="258">
        <f t="shared" si="39"/>
        <v>1000</v>
      </c>
      <c r="U1144" s="258"/>
      <c r="V1144" s="279"/>
      <c r="W1144" s="280"/>
    </row>
    <row r="1145" spans="2:23">
      <c r="B1145" s="254">
        <v>45969</v>
      </c>
      <c r="C1145" s="255" t="s">
        <v>3647</v>
      </c>
      <c r="D1145" s="256" t="s">
        <v>3648</v>
      </c>
      <c r="E1145" s="257">
        <v>1412022</v>
      </c>
      <c r="F1145" s="255" t="s">
        <v>259</v>
      </c>
      <c r="G1145" s="258">
        <v>1467.1</v>
      </c>
      <c r="H1145" s="258"/>
      <c r="I1145" s="258"/>
      <c r="J1145" s="258"/>
      <c r="K1145" s="258"/>
      <c r="L1145" s="258"/>
      <c r="M1145" s="258"/>
      <c r="N1145" s="258"/>
      <c r="O1145" s="258"/>
      <c r="P1145" s="258"/>
      <c r="Q1145" s="258"/>
      <c r="R1145" s="258"/>
      <c r="S1145" s="258"/>
      <c r="T1145" s="258">
        <f t="shared" si="39"/>
        <v>1467.1</v>
      </c>
      <c r="U1145" s="258"/>
      <c r="V1145" s="279"/>
      <c r="W1145" s="280"/>
    </row>
    <row r="1146" spans="2:23">
      <c r="B1146" s="254" t="s">
        <v>3649</v>
      </c>
      <c r="C1146" s="255" t="s">
        <v>2643</v>
      </c>
      <c r="D1146" s="256" t="s">
        <v>3650</v>
      </c>
      <c r="E1146" s="257">
        <v>1412022</v>
      </c>
      <c r="F1146" s="255" t="s">
        <v>259</v>
      </c>
      <c r="G1146" s="258">
        <v>58000</v>
      </c>
      <c r="H1146" s="258"/>
      <c r="I1146" s="258"/>
      <c r="J1146" s="258"/>
      <c r="K1146" s="258"/>
      <c r="L1146" s="258"/>
      <c r="M1146" s="258"/>
      <c r="N1146" s="258"/>
      <c r="O1146" s="258"/>
      <c r="P1146" s="258"/>
      <c r="Q1146" s="258"/>
      <c r="R1146" s="258"/>
      <c r="S1146" s="258"/>
      <c r="T1146" s="258">
        <f t="shared" si="39"/>
        <v>58000</v>
      </c>
      <c r="U1146" s="258"/>
      <c r="V1146" s="279"/>
      <c r="W1146" s="280"/>
    </row>
    <row r="1147" spans="2:23">
      <c r="B1147" s="254" t="s">
        <v>1684</v>
      </c>
      <c r="C1147" s="255" t="s">
        <v>3651</v>
      </c>
      <c r="D1147" s="256" t="s">
        <v>3652</v>
      </c>
      <c r="E1147" s="257">
        <v>1412022</v>
      </c>
      <c r="F1147" s="255" t="s">
        <v>259</v>
      </c>
      <c r="G1147" s="258">
        <v>206</v>
      </c>
      <c r="H1147" s="258"/>
      <c r="I1147" s="258"/>
      <c r="J1147" s="258"/>
      <c r="K1147" s="258"/>
      <c r="L1147" s="258"/>
      <c r="M1147" s="258"/>
      <c r="N1147" s="258"/>
      <c r="O1147" s="258"/>
      <c r="P1147" s="258"/>
      <c r="Q1147" s="258"/>
      <c r="R1147" s="258"/>
      <c r="S1147" s="258"/>
      <c r="T1147" s="258">
        <f t="shared" si="39"/>
        <v>206</v>
      </c>
      <c r="U1147" s="258"/>
      <c r="V1147" s="279"/>
      <c r="W1147" s="280"/>
    </row>
    <row r="1148" spans="2:23">
      <c r="B1148" s="254" t="s">
        <v>1691</v>
      </c>
      <c r="C1148" s="255" t="s">
        <v>3653</v>
      </c>
      <c r="D1148" s="256" t="s">
        <v>3654</v>
      </c>
      <c r="E1148" s="257">
        <v>1412022</v>
      </c>
      <c r="F1148" s="255" t="s">
        <v>259</v>
      </c>
      <c r="G1148" s="258">
        <v>500</v>
      </c>
      <c r="H1148" s="258"/>
      <c r="I1148" s="258"/>
      <c r="J1148" s="258"/>
      <c r="K1148" s="258"/>
      <c r="L1148" s="258"/>
      <c r="M1148" s="258"/>
      <c r="N1148" s="258"/>
      <c r="O1148" s="258"/>
      <c r="P1148" s="258"/>
      <c r="Q1148" s="258"/>
      <c r="R1148" s="258"/>
      <c r="S1148" s="258"/>
      <c r="T1148" s="258">
        <f t="shared" si="39"/>
        <v>500</v>
      </c>
      <c r="U1148" s="258"/>
      <c r="V1148" s="279"/>
      <c r="W1148" s="280"/>
    </row>
    <row r="1149" spans="2:23">
      <c r="B1149" s="254" t="s">
        <v>1693</v>
      </c>
      <c r="C1149" s="255" t="s">
        <v>2643</v>
      </c>
      <c r="D1149" s="256" t="s">
        <v>3655</v>
      </c>
      <c r="E1149" s="257">
        <v>1412022</v>
      </c>
      <c r="F1149" s="255" t="s">
        <v>259</v>
      </c>
      <c r="G1149" s="258">
        <v>5500</v>
      </c>
      <c r="H1149" s="258"/>
      <c r="I1149" s="258"/>
      <c r="J1149" s="258"/>
      <c r="K1149" s="258"/>
      <c r="L1149" s="258"/>
      <c r="M1149" s="258"/>
      <c r="N1149" s="258"/>
      <c r="O1149" s="258"/>
      <c r="P1149" s="258"/>
      <c r="Q1149" s="258"/>
      <c r="R1149" s="258"/>
      <c r="S1149" s="258"/>
      <c r="T1149" s="258">
        <f t="shared" si="39"/>
        <v>5500</v>
      </c>
      <c r="U1149" s="258"/>
      <c r="V1149" s="279"/>
      <c r="W1149" s="280"/>
    </row>
    <row r="1150" spans="2:23">
      <c r="B1150" s="254" t="s">
        <v>1693</v>
      </c>
      <c r="C1150" s="255" t="s">
        <v>2643</v>
      </c>
      <c r="D1150" s="256" t="s">
        <v>3656</v>
      </c>
      <c r="E1150" s="257">
        <v>1412022</v>
      </c>
      <c r="F1150" s="255" t="s">
        <v>259</v>
      </c>
      <c r="G1150" s="258">
        <v>8500</v>
      </c>
      <c r="H1150" s="258"/>
      <c r="I1150" s="258"/>
      <c r="J1150" s="258"/>
      <c r="K1150" s="258"/>
      <c r="L1150" s="258"/>
      <c r="M1150" s="258"/>
      <c r="N1150" s="258"/>
      <c r="O1150" s="258"/>
      <c r="P1150" s="258"/>
      <c r="Q1150" s="258"/>
      <c r="R1150" s="258"/>
      <c r="S1150" s="258"/>
      <c r="T1150" s="258">
        <f t="shared" si="39"/>
        <v>8500</v>
      </c>
      <c r="U1150" s="258"/>
      <c r="V1150" s="279"/>
      <c r="W1150" s="280"/>
    </row>
    <row r="1151" spans="2:23">
      <c r="B1151" s="254" t="s">
        <v>1699</v>
      </c>
      <c r="C1151" s="255" t="s">
        <v>3657</v>
      </c>
      <c r="D1151" s="256" t="s">
        <v>3658</v>
      </c>
      <c r="E1151" s="257">
        <v>1412022</v>
      </c>
      <c r="F1151" s="255" t="s">
        <v>259</v>
      </c>
      <c r="G1151" s="258">
        <v>400</v>
      </c>
      <c r="H1151" s="258"/>
      <c r="I1151" s="258"/>
      <c r="J1151" s="258"/>
      <c r="K1151" s="258"/>
      <c r="L1151" s="258"/>
      <c r="M1151" s="258"/>
      <c r="N1151" s="258"/>
      <c r="O1151" s="258"/>
      <c r="P1151" s="258"/>
      <c r="Q1151" s="258"/>
      <c r="R1151" s="258"/>
      <c r="S1151" s="258"/>
      <c r="T1151" s="258">
        <f t="shared" si="39"/>
        <v>400</v>
      </c>
      <c r="U1151" s="258"/>
      <c r="V1151" s="279"/>
      <c r="W1151" s="280"/>
    </row>
    <row r="1152" spans="2:23">
      <c r="B1152" s="254" t="s">
        <v>1698</v>
      </c>
      <c r="C1152" s="255" t="s">
        <v>2643</v>
      </c>
      <c r="D1152" s="256" t="s">
        <v>3659</v>
      </c>
      <c r="E1152" s="257">
        <v>1412022</v>
      </c>
      <c r="F1152" s="255" t="s">
        <v>259</v>
      </c>
      <c r="G1152" s="258">
        <v>15000</v>
      </c>
      <c r="H1152" s="258"/>
      <c r="I1152" s="258"/>
      <c r="J1152" s="258"/>
      <c r="K1152" s="258"/>
      <c r="L1152" s="258"/>
      <c r="M1152" s="258"/>
      <c r="N1152" s="258"/>
      <c r="O1152" s="258"/>
      <c r="P1152" s="258"/>
      <c r="Q1152" s="258"/>
      <c r="R1152" s="258"/>
      <c r="S1152" s="258"/>
      <c r="T1152" s="258">
        <f t="shared" si="39"/>
        <v>15000</v>
      </c>
      <c r="U1152" s="258"/>
      <c r="V1152" s="279"/>
      <c r="W1152" s="280"/>
    </row>
    <row r="1153" spans="2:23">
      <c r="B1153" s="254" t="s">
        <v>1698</v>
      </c>
      <c r="C1153" s="255" t="s">
        <v>3365</v>
      </c>
      <c r="E1153" s="257">
        <v>1331002</v>
      </c>
      <c r="F1153" s="255" t="s">
        <v>882</v>
      </c>
      <c r="G1153" s="258">
        <v>6476989.99</v>
      </c>
      <c r="H1153" s="258"/>
      <c r="I1153" s="258"/>
      <c r="J1153" s="258"/>
      <c r="K1153" s="258"/>
      <c r="L1153" s="258"/>
      <c r="M1153" s="258"/>
      <c r="N1153" s="258"/>
      <c r="O1153" s="258"/>
      <c r="P1153" s="258">
        <f>G1153</f>
        <v>6476989.99</v>
      </c>
      <c r="Q1153" s="258"/>
      <c r="R1153" s="258"/>
      <c r="S1153" s="258"/>
      <c r="T1153" s="258"/>
      <c r="U1153" s="258"/>
      <c r="V1153" s="279"/>
      <c r="W1153" s="280"/>
    </row>
    <row r="1154" spans="2:23">
      <c r="B1154" s="254" t="s">
        <v>1685</v>
      </c>
      <c r="C1154" s="255" t="s">
        <v>3370</v>
      </c>
      <c r="E1154" s="257">
        <v>1331003</v>
      </c>
      <c r="F1154" s="255" t="s">
        <v>886</v>
      </c>
      <c r="G1154" s="258">
        <v>331744.41</v>
      </c>
      <c r="H1154" s="258"/>
      <c r="I1154" s="258"/>
      <c r="J1154" s="258"/>
      <c r="K1154" s="258"/>
      <c r="L1154" s="258"/>
      <c r="M1154" s="258"/>
      <c r="N1154" s="258"/>
      <c r="O1154" s="258"/>
      <c r="P1154" s="258"/>
      <c r="Q1154" s="258">
        <f>G1154</f>
        <v>331744.41</v>
      </c>
      <c r="R1154" s="258"/>
      <c r="S1154" s="258"/>
      <c r="T1154" s="258"/>
      <c r="U1154" s="258"/>
      <c r="V1154" s="279"/>
      <c r="W1154" s="280"/>
    </row>
    <row r="1155" spans="2:23">
      <c r="B1155" s="254" t="s">
        <v>1691</v>
      </c>
      <c r="C1155" s="255" t="s">
        <v>3369</v>
      </c>
      <c r="E1155" s="257" t="s">
        <v>883</v>
      </c>
      <c r="F1155" s="255" t="s">
        <v>884</v>
      </c>
      <c r="G1155" s="258">
        <v>238228.79</v>
      </c>
      <c r="H1155" s="258"/>
      <c r="I1155" s="258"/>
      <c r="J1155" s="258"/>
      <c r="K1155" s="258"/>
      <c r="L1155" s="258"/>
      <c r="M1155" s="258"/>
      <c r="N1155" s="258"/>
      <c r="O1155" s="258"/>
      <c r="P1155" s="258"/>
      <c r="Q1155" s="258"/>
      <c r="R1155" s="258">
        <f>G1155</f>
        <v>238228.79</v>
      </c>
      <c r="S1155" s="258"/>
      <c r="T1155" s="258"/>
      <c r="U1155" s="258"/>
      <c r="V1155" s="279"/>
      <c r="W1155" s="280"/>
    </row>
    <row r="1156" spans="2:23">
      <c r="B1156" s="254" t="s">
        <v>1700</v>
      </c>
      <c r="C1156" s="255" t="s">
        <v>1374</v>
      </c>
      <c r="E1156" s="257">
        <v>1311001</v>
      </c>
      <c r="F1156" s="255" t="s">
        <v>881</v>
      </c>
      <c r="G1156" s="258">
        <v>153570.52</v>
      </c>
      <c r="H1156" s="258"/>
      <c r="I1156" s="258">
        <f>G1156</f>
        <v>153570.52</v>
      </c>
      <c r="J1156" s="258"/>
      <c r="K1156" s="258"/>
      <c r="L1156" s="258"/>
      <c r="M1156" s="258"/>
      <c r="N1156" s="258"/>
      <c r="O1156" s="258"/>
      <c r="P1156" s="258"/>
      <c r="Q1156" s="258"/>
      <c r="R1156" s="258"/>
      <c r="S1156" s="258"/>
      <c r="T1156" s="258"/>
      <c r="U1156" s="258"/>
      <c r="V1156" s="279"/>
      <c r="W1156" s="280"/>
    </row>
    <row r="1157" spans="2:23">
      <c r="B1157" s="254" t="s">
        <v>1700</v>
      </c>
      <c r="C1157" s="255" t="s">
        <v>1377</v>
      </c>
      <c r="E1157" s="257">
        <v>1311001</v>
      </c>
      <c r="F1157" s="255" t="s">
        <v>881</v>
      </c>
      <c r="G1157" s="258">
        <v>95894.69</v>
      </c>
      <c r="H1157" s="258"/>
      <c r="I1157" s="258">
        <f>G1157</f>
        <v>95894.69</v>
      </c>
      <c r="J1157" s="258"/>
      <c r="K1157" s="258"/>
      <c r="L1157" s="258"/>
      <c r="M1157" s="258"/>
      <c r="N1157" s="258"/>
      <c r="O1157" s="258"/>
      <c r="P1157" s="258"/>
      <c r="Q1157" s="258"/>
      <c r="R1157" s="258"/>
      <c r="S1157" s="258"/>
      <c r="T1157" s="258"/>
      <c r="U1157" s="258"/>
      <c r="V1157" s="279"/>
      <c r="W1157" s="280"/>
    </row>
    <row r="1158" spans="2:23">
      <c r="B1158" s="254" t="s">
        <v>1700</v>
      </c>
      <c r="C1158" s="255" t="s">
        <v>1375</v>
      </c>
      <c r="E1158" s="257">
        <v>1311001</v>
      </c>
      <c r="F1158" s="255" t="s">
        <v>881</v>
      </c>
      <c r="G1158" s="258">
        <v>29937.24</v>
      </c>
      <c r="H1158" s="258"/>
      <c r="I1158" s="258">
        <f>G1158</f>
        <v>29937.24</v>
      </c>
      <c r="J1158" s="258"/>
      <c r="K1158" s="258"/>
      <c r="L1158" s="258"/>
      <c r="M1158" s="258"/>
      <c r="N1158" s="258"/>
      <c r="O1158" s="258"/>
      <c r="P1158" s="258"/>
      <c r="Q1158" s="258"/>
      <c r="R1158" s="258"/>
      <c r="S1158" s="258"/>
      <c r="T1158" s="258"/>
      <c r="U1158" s="258"/>
      <c r="V1158" s="279"/>
      <c r="W1158" s="280"/>
    </row>
    <row r="1159" spans="2:23">
      <c r="B1159" s="254" t="s">
        <v>1700</v>
      </c>
      <c r="C1159" s="255" t="s">
        <v>1373</v>
      </c>
      <c r="E1159" s="257">
        <v>1311001</v>
      </c>
      <c r="F1159" s="255" t="s">
        <v>881</v>
      </c>
      <c r="G1159" s="258">
        <v>740786.2</v>
      </c>
      <c r="H1159" s="258"/>
      <c r="I1159" s="258">
        <f>G1159</f>
        <v>740786.2</v>
      </c>
      <c r="J1159" s="258"/>
      <c r="K1159" s="258"/>
      <c r="L1159" s="258"/>
      <c r="M1159" s="258"/>
      <c r="N1159" s="258"/>
      <c r="O1159" s="258"/>
      <c r="P1159" s="258"/>
      <c r="Q1159" s="258"/>
      <c r="R1159" s="258"/>
      <c r="S1159" s="258"/>
      <c r="T1159" s="258"/>
      <c r="U1159" s="258"/>
      <c r="V1159" s="279"/>
      <c r="W1159" s="280"/>
    </row>
    <row r="1160" spans="2:23">
      <c r="B1160" s="254" t="s">
        <v>1700</v>
      </c>
      <c r="C1160" s="255" t="s">
        <v>1376</v>
      </c>
      <c r="E1160" s="257">
        <v>1311001</v>
      </c>
      <c r="F1160" s="255" t="s">
        <v>881</v>
      </c>
      <c r="G1160" s="258">
        <v>88959.65</v>
      </c>
      <c r="H1160" s="258"/>
      <c r="I1160" s="258">
        <f>G1160</f>
        <v>88959.65</v>
      </c>
      <c r="J1160" s="258"/>
      <c r="K1160" s="258"/>
      <c r="L1160" s="258"/>
      <c r="M1160" s="258"/>
      <c r="N1160" s="258"/>
      <c r="O1160" s="258"/>
      <c r="P1160" s="258"/>
      <c r="Q1160" s="258"/>
      <c r="R1160" s="258"/>
      <c r="S1160" s="258"/>
      <c r="T1160" s="258"/>
      <c r="U1160" s="258"/>
      <c r="V1160" s="279"/>
      <c r="W1160" s="280"/>
    </row>
    <row r="1161" spans="2:23">
      <c r="B1161" s="281">
        <v>45930</v>
      </c>
      <c r="C1161" s="270" t="s">
        <v>1377</v>
      </c>
      <c r="D1161" s="282"/>
      <c r="E1161" s="269">
        <v>1311001</v>
      </c>
      <c r="F1161" s="270" t="s">
        <v>881</v>
      </c>
      <c r="G1161" s="273">
        <v>95890.41</v>
      </c>
      <c r="H1161" s="273"/>
      <c r="I1161" s="273">
        <v>95890.41</v>
      </c>
      <c r="J1161" s="273"/>
      <c r="K1161" s="273"/>
      <c r="L1161" s="273"/>
      <c r="M1161" s="273"/>
      <c r="N1161" s="273"/>
      <c r="O1161" s="273"/>
      <c r="P1161" s="273"/>
      <c r="Q1161" s="273"/>
      <c r="R1161" s="273"/>
      <c r="S1161" s="273"/>
      <c r="T1161" s="273"/>
      <c r="U1161" s="273"/>
      <c r="V1161" s="279"/>
      <c r="W1161" s="280"/>
    </row>
    <row r="1162" spans="2:23">
      <c r="B1162" s="281">
        <v>45930</v>
      </c>
      <c r="C1162" s="270" t="s">
        <v>1378</v>
      </c>
      <c r="D1162" s="282"/>
      <c r="E1162" s="269">
        <v>1311001</v>
      </c>
      <c r="F1162" s="270" t="s">
        <v>881</v>
      </c>
      <c r="G1162" s="273">
        <v>63246.29</v>
      </c>
      <c r="H1162" s="273"/>
      <c r="I1162" s="273">
        <v>63246.29</v>
      </c>
      <c r="J1162" s="273"/>
      <c r="K1162" s="273"/>
      <c r="L1162" s="273"/>
      <c r="M1162" s="273"/>
      <c r="N1162" s="273"/>
      <c r="O1162" s="273"/>
      <c r="P1162" s="273"/>
      <c r="Q1162" s="273"/>
      <c r="R1162" s="273"/>
      <c r="S1162" s="273"/>
      <c r="T1162" s="273"/>
      <c r="U1162" s="273"/>
      <c r="V1162" s="279"/>
      <c r="W1162" s="280"/>
    </row>
    <row r="1163" spans="2:23">
      <c r="B1163" s="281">
        <v>45930</v>
      </c>
      <c r="C1163" s="270" t="s">
        <v>1375</v>
      </c>
      <c r="D1163" s="282"/>
      <c r="E1163" s="269">
        <v>1311001</v>
      </c>
      <c r="F1163" s="270" t="s">
        <v>881</v>
      </c>
      <c r="G1163" s="273">
        <v>29937.24</v>
      </c>
      <c r="H1163" s="273"/>
      <c r="I1163" s="273">
        <v>29937.24</v>
      </c>
      <c r="J1163" s="273"/>
      <c r="K1163" s="273"/>
      <c r="L1163" s="273"/>
      <c r="M1163" s="273"/>
      <c r="N1163" s="273"/>
      <c r="O1163" s="273"/>
      <c r="P1163" s="273"/>
      <c r="Q1163" s="273"/>
      <c r="R1163" s="273"/>
      <c r="S1163" s="273"/>
      <c r="T1163" s="273"/>
      <c r="U1163" s="273"/>
      <c r="V1163" s="279"/>
      <c r="W1163" s="280"/>
    </row>
    <row r="1164" spans="2:23">
      <c r="B1164" s="281">
        <v>45930</v>
      </c>
      <c r="C1164" s="270" t="s">
        <v>1376</v>
      </c>
      <c r="D1164" s="282"/>
      <c r="E1164" s="269">
        <v>1311001</v>
      </c>
      <c r="F1164" s="270" t="s">
        <v>881</v>
      </c>
      <c r="G1164" s="273">
        <v>88959.65</v>
      </c>
      <c r="H1164" s="273"/>
      <c r="I1164" s="273">
        <v>88959.65</v>
      </c>
      <c r="J1164" s="273"/>
      <c r="K1164" s="273"/>
      <c r="L1164" s="273"/>
      <c r="M1164" s="273"/>
      <c r="N1164" s="273"/>
      <c r="O1164" s="273"/>
      <c r="P1164" s="273"/>
      <c r="Q1164" s="273"/>
      <c r="R1164" s="273"/>
      <c r="S1164" s="273"/>
      <c r="T1164" s="273"/>
      <c r="U1164" s="273"/>
      <c r="V1164" s="279"/>
      <c r="W1164" s="280"/>
    </row>
    <row r="1165" spans="2:23">
      <c r="B1165" s="281">
        <v>45930</v>
      </c>
      <c r="C1165" s="270" t="s">
        <v>1373</v>
      </c>
      <c r="D1165" s="282"/>
      <c r="E1165" s="269">
        <v>1311001</v>
      </c>
      <c r="F1165" s="270" t="s">
        <v>881</v>
      </c>
      <c r="G1165" s="273">
        <v>739894.56</v>
      </c>
      <c r="H1165" s="273"/>
      <c r="I1165" s="273">
        <v>739894.56</v>
      </c>
      <c r="J1165" s="273"/>
      <c r="K1165" s="273"/>
      <c r="L1165" s="273"/>
      <c r="M1165" s="273"/>
      <c r="N1165" s="273"/>
      <c r="O1165" s="273"/>
      <c r="P1165" s="273"/>
      <c r="Q1165" s="273"/>
      <c r="R1165" s="273"/>
      <c r="S1165" s="273"/>
      <c r="T1165" s="273"/>
      <c r="U1165" s="273"/>
      <c r="V1165" s="279"/>
      <c r="W1165" s="280"/>
    </row>
    <row r="1166" spans="2:23">
      <c r="B1166" s="281">
        <v>45930</v>
      </c>
      <c r="C1166" s="270" t="s">
        <v>1374</v>
      </c>
      <c r="D1166" s="282"/>
      <c r="E1166" s="269">
        <v>1311001</v>
      </c>
      <c r="F1166" s="270" t="s">
        <v>881</v>
      </c>
      <c r="G1166" s="273">
        <v>146085.18</v>
      </c>
      <c r="H1166" s="273"/>
      <c r="I1166" s="273">
        <v>146085.18</v>
      </c>
      <c r="J1166" s="273"/>
      <c r="K1166" s="273"/>
      <c r="L1166" s="273"/>
      <c r="M1166" s="273"/>
      <c r="N1166" s="273"/>
      <c r="O1166" s="273"/>
      <c r="P1166" s="273"/>
      <c r="Q1166" s="273"/>
      <c r="R1166" s="273"/>
      <c r="S1166" s="273"/>
      <c r="T1166" s="273"/>
      <c r="U1166" s="273"/>
      <c r="V1166" s="279"/>
      <c r="W1166" s="280"/>
    </row>
    <row r="1167" spans="2:23">
      <c r="B1167" s="281">
        <v>45901</v>
      </c>
      <c r="C1167" s="270" t="s">
        <v>3660</v>
      </c>
      <c r="D1167" s="282" t="s">
        <v>3661</v>
      </c>
      <c r="E1167" s="269">
        <v>1430007</v>
      </c>
      <c r="F1167" s="270" t="s">
        <v>924</v>
      </c>
      <c r="G1167" s="273">
        <v>2000</v>
      </c>
      <c r="H1167" s="273"/>
      <c r="I1167" s="273"/>
      <c r="J1167" s="273"/>
      <c r="K1167" s="273"/>
      <c r="L1167" s="273"/>
      <c r="M1167" s="273"/>
      <c r="N1167" s="273"/>
      <c r="O1167" s="273"/>
      <c r="P1167" s="273"/>
      <c r="Q1167" s="273"/>
      <c r="R1167" s="273"/>
      <c r="S1167" s="273"/>
      <c r="T1167" s="273"/>
      <c r="U1167" s="273">
        <v>2000</v>
      </c>
      <c r="V1167" s="279"/>
      <c r="W1167" s="280"/>
    </row>
    <row r="1168" spans="2:23">
      <c r="B1168" s="281">
        <v>45902</v>
      </c>
      <c r="C1168" s="270" t="s">
        <v>3662</v>
      </c>
      <c r="D1168" s="282" t="s">
        <v>3663</v>
      </c>
      <c r="E1168" s="269">
        <v>1412007</v>
      </c>
      <c r="F1168" s="283" t="s">
        <v>894</v>
      </c>
      <c r="G1168" s="273">
        <v>30000</v>
      </c>
      <c r="H1168" s="273"/>
      <c r="I1168" s="273"/>
      <c r="J1168" s="273"/>
      <c r="K1168" s="273"/>
      <c r="L1168" s="273"/>
      <c r="M1168" s="273"/>
      <c r="N1168" s="273"/>
      <c r="O1168" s="273"/>
      <c r="P1168" s="273"/>
      <c r="Q1168" s="273"/>
      <c r="R1168" s="273"/>
      <c r="S1168" s="273"/>
      <c r="T1168" s="273"/>
      <c r="U1168" s="273">
        <v>30000</v>
      </c>
      <c r="V1168" s="279"/>
      <c r="W1168" s="280"/>
    </row>
    <row r="1169" spans="2:23">
      <c r="B1169" s="281">
        <v>45902</v>
      </c>
      <c r="C1169" s="270" t="s">
        <v>3662</v>
      </c>
      <c r="D1169" s="282" t="s">
        <v>3663</v>
      </c>
      <c r="E1169" s="269">
        <v>1415052</v>
      </c>
      <c r="F1169" s="270" t="s">
        <v>898</v>
      </c>
      <c r="G1169" s="273">
        <v>20000</v>
      </c>
      <c r="H1169" s="273"/>
      <c r="I1169" s="273"/>
      <c r="J1169" s="273"/>
      <c r="K1169" s="273"/>
      <c r="L1169" s="273"/>
      <c r="M1169" s="273"/>
      <c r="N1169" s="273"/>
      <c r="O1169" s="273"/>
      <c r="P1169" s="273"/>
      <c r="Q1169" s="273"/>
      <c r="R1169" s="273"/>
      <c r="S1169" s="273"/>
      <c r="T1169" s="273"/>
      <c r="U1169" s="273">
        <v>20000</v>
      </c>
      <c r="V1169" s="279"/>
      <c r="W1169" s="280"/>
    </row>
    <row r="1170" spans="2:23">
      <c r="B1170" s="281">
        <v>45902</v>
      </c>
      <c r="C1170" s="270" t="s">
        <v>3662</v>
      </c>
      <c r="D1170" s="282" t="s">
        <v>3663</v>
      </c>
      <c r="E1170" s="269">
        <v>1422011</v>
      </c>
      <c r="F1170" s="270" t="s">
        <v>906</v>
      </c>
      <c r="G1170" s="273">
        <v>10000</v>
      </c>
      <c r="H1170" s="273"/>
      <c r="I1170" s="273"/>
      <c r="J1170" s="273"/>
      <c r="K1170" s="273"/>
      <c r="L1170" s="273"/>
      <c r="M1170" s="273"/>
      <c r="N1170" s="273"/>
      <c r="O1170" s="273"/>
      <c r="P1170" s="273"/>
      <c r="Q1170" s="273"/>
      <c r="R1170" s="273"/>
      <c r="S1170" s="273"/>
      <c r="T1170" s="273"/>
      <c r="U1170" s="273">
        <v>10000</v>
      </c>
      <c r="V1170" s="279"/>
      <c r="W1170" s="280"/>
    </row>
    <row r="1171" spans="2:23">
      <c r="B1171" s="281">
        <v>45902</v>
      </c>
      <c r="C1171" s="270" t="s">
        <v>3662</v>
      </c>
      <c r="D1171" s="282" t="s">
        <v>3663</v>
      </c>
      <c r="E1171" s="269">
        <v>1422017</v>
      </c>
      <c r="F1171" s="270" t="s">
        <v>3528</v>
      </c>
      <c r="G1171" s="273">
        <v>5000</v>
      </c>
      <c r="H1171" s="273"/>
      <c r="I1171" s="273"/>
      <c r="J1171" s="273"/>
      <c r="K1171" s="273"/>
      <c r="L1171" s="273"/>
      <c r="M1171" s="273"/>
      <c r="N1171" s="273"/>
      <c r="O1171" s="273"/>
      <c r="P1171" s="273"/>
      <c r="Q1171" s="273"/>
      <c r="R1171" s="273"/>
      <c r="S1171" s="273"/>
      <c r="T1171" s="273"/>
      <c r="U1171" s="273">
        <v>5000</v>
      </c>
      <c r="V1171" s="279"/>
      <c r="W1171" s="280"/>
    </row>
    <row r="1172" spans="2:23">
      <c r="B1172" s="281">
        <v>45902</v>
      </c>
      <c r="C1172" s="270" t="s">
        <v>3662</v>
      </c>
      <c r="D1172" s="282" t="s">
        <v>3663</v>
      </c>
      <c r="E1172" s="269">
        <v>1422033</v>
      </c>
      <c r="F1172" s="270" t="s">
        <v>311</v>
      </c>
      <c r="G1172" s="273">
        <v>2000</v>
      </c>
      <c r="H1172" s="273"/>
      <c r="I1172" s="273"/>
      <c r="J1172" s="273"/>
      <c r="K1172" s="273"/>
      <c r="L1172" s="273"/>
      <c r="M1172" s="273"/>
      <c r="N1172" s="273"/>
      <c r="O1172" s="273"/>
      <c r="P1172" s="273"/>
      <c r="Q1172" s="273"/>
      <c r="R1172" s="273"/>
      <c r="S1172" s="273"/>
      <c r="T1172" s="273"/>
      <c r="U1172" s="273">
        <v>2000</v>
      </c>
      <c r="V1172" s="279"/>
      <c r="W1172" s="280"/>
    </row>
    <row r="1173" spans="2:23">
      <c r="B1173" s="281">
        <v>45902</v>
      </c>
      <c r="C1173" s="270" t="s">
        <v>3662</v>
      </c>
      <c r="D1173" s="282" t="s">
        <v>3663</v>
      </c>
      <c r="E1173" s="269">
        <v>1422053</v>
      </c>
      <c r="F1173" s="270" t="s">
        <v>3580</v>
      </c>
      <c r="G1173" s="273">
        <v>5000</v>
      </c>
      <c r="H1173" s="273"/>
      <c r="I1173" s="273"/>
      <c r="J1173" s="273"/>
      <c r="K1173" s="273"/>
      <c r="L1173" s="273"/>
      <c r="M1173" s="273"/>
      <c r="N1173" s="273"/>
      <c r="O1173" s="273"/>
      <c r="P1173" s="273"/>
      <c r="Q1173" s="273"/>
      <c r="R1173" s="273"/>
      <c r="S1173" s="273"/>
      <c r="T1173" s="273"/>
      <c r="U1173" s="273">
        <v>5000</v>
      </c>
      <c r="V1173" s="279"/>
      <c r="W1173" s="280"/>
    </row>
    <row r="1174" spans="2:23">
      <c r="B1174" s="281">
        <v>45902</v>
      </c>
      <c r="C1174" s="270" t="s">
        <v>3662</v>
      </c>
      <c r="D1174" s="282" t="s">
        <v>3664</v>
      </c>
      <c r="E1174" s="269">
        <v>1412007</v>
      </c>
      <c r="F1174" s="270" t="s">
        <v>894</v>
      </c>
      <c r="G1174" s="273">
        <v>30000</v>
      </c>
      <c r="H1174" s="273"/>
      <c r="I1174" s="273"/>
      <c r="J1174" s="273"/>
      <c r="K1174" s="273"/>
      <c r="L1174" s="273"/>
      <c r="M1174" s="273"/>
      <c r="N1174" s="273"/>
      <c r="O1174" s="273"/>
      <c r="P1174" s="273"/>
      <c r="Q1174" s="273"/>
      <c r="R1174" s="273"/>
      <c r="S1174" s="273"/>
      <c r="T1174" s="273"/>
      <c r="U1174" s="273">
        <v>30000</v>
      </c>
      <c r="V1174" s="279"/>
      <c r="W1174" s="280"/>
    </row>
    <row r="1175" spans="2:23">
      <c r="B1175" s="281">
        <v>45902</v>
      </c>
      <c r="C1175" s="270" t="s">
        <v>3662</v>
      </c>
      <c r="D1175" s="282" t="s">
        <v>3664</v>
      </c>
      <c r="E1175" s="269">
        <v>1412007</v>
      </c>
      <c r="F1175" s="270" t="s">
        <v>894</v>
      </c>
      <c r="G1175" s="273">
        <v>10000</v>
      </c>
      <c r="H1175" s="273"/>
      <c r="I1175" s="273"/>
      <c r="J1175" s="273"/>
      <c r="K1175" s="273"/>
      <c r="L1175" s="273"/>
      <c r="M1175" s="273"/>
      <c r="N1175" s="273"/>
      <c r="O1175" s="273"/>
      <c r="P1175" s="273"/>
      <c r="Q1175" s="273"/>
      <c r="R1175" s="273"/>
      <c r="S1175" s="273"/>
      <c r="T1175" s="273"/>
      <c r="U1175" s="273">
        <v>10000</v>
      </c>
      <c r="V1175" s="279"/>
      <c r="W1175" s="280"/>
    </row>
    <row r="1176" spans="2:23">
      <c r="B1176" s="281">
        <v>45902</v>
      </c>
      <c r="C1176" s="270" t="s">
        <v>3662</v>
      </c>
      <c r="D1176" s="282" t="s">
        <v>3664</v>
      </c>
      <c r="E1176" s="269">
        <v>1422011</v>
      </c>
      <c r="F1176" s="270" t="s">
        <v>906</v>
      </c>
      <c r="G1176" s="273">
        <v>3000</v>
      </c>
      <c r="H1176" s="273"/>
      <c r="I1176" s="273"/>
      <c r="J1176" s="273"/>
      <c r="K1176" s="273"/>
      <c r="L1176" s="273"/>
      <c r="M1176" s="273"/>
      <c r="N1176" s="273"/>
      <c r="O1176" s="273"/>
      <c r="P1176" s="273"/>
      <c r="Q1176" s="273"/>
      <c r="R1176" s="273"/>
      <c r="S1176" s="273"/>
      <c r="T1176" s="273"/>
      <c r="U1176" s="273">
        <v>3000</v>
      </c>
      <c r="V1176" s="279"/>
      <c r="W1176" s="280"/>
    </row>
    <row r="1177" spans="2:23">
      <c r="B1177" s="281">
        <v>45902</v>
      </c>
      <c r="C1177" s="270" t="s">
        <v>3662</v>
      </c>
      <c r="D1177" s="282" t="s">
        <v>3664</v>
      </c>
      <c r="E1177" s="269">
        <v>1422018</v>
      </c>
      <c r="F1177" s="270" t="s">
        <v>3525</v>
      </c>
      <c r="G1177" s="273">
        <v>7000</v>
      </c>
      <c r="H1177" s="273"/>
      <c r="I1177" s="273"/>
      <c r="J1177" s="273"/>
      <c r="K1177" s="273"/>
      <c r="L1177" s="273"/>
      <c r="M1177" s="273"/>
      <c r="N1177" s="273"/>
      <c r="O1177" s="273"/>
      <c r="P1177" s="273"/>
      <c r="Q1177" s="273"/>
      <c r="R1177" s="273"/>
      <c r="S1177" s="273"/>
      <c r="T1177" s="273"/>
      <c r="U1177" s="273">
        <v>7000</v>
      </c>
      <c r="V1177" s="279"/>
      <c r="W1177" s="280"/>
    </row>
    <row r="1178" spans="2:23">
      <c r="B1178" s="281">
        <v>45902</v>
      </c>
      <c r="C1178" s="270" t="s">
        <v>3662</v>
      </c>
      <c r="D1178" s="282" t="s">
        <v>3664</v>
      </c>
      <c r="E1178" s="269">
        <v>1422026</v>
      </c>
      <c r="F1178" s="270" t="s">
        <v>3575</v>
      </c>
      <c r="G1178" s="273">
        <v>10000</v>
      </c>
      <c r="H1178" s="273"/>
      <c r="I1178" s="273"/>
      <c r="J1178" s="273"/>
      <c r="K1178" s="273"/>
      <c r="L1178" s="273"/>
      <c r="M1178" s="273"/>
      <c r="N1178" s="273"/>
      <c r="O1178" s="273"/>
      <c r="P1178" s="273"/>
      <c r="Q1178" s="273"/>
      <c r="R1178" s="273"/>
      <c r="S1178" s="273"/>
      <c r="T1178" s="273"/>
      <c r="U1178" s="273">
        <v>10000</v>
      </c>
      <c r="V1178" s="279"/>
      <c r="W1178" s="280"/>
    </row>
    <row r="1179" spans="2:23">
      <c r="B1179" s="281">
        <v>45902</v>
      </c>
      <c r="C1179" s="270" t="s">
        <v>3662</v>
      </c>
      <c r="D1179" s="282" t="s">
        <v>3664</v>
      </c>
      <c r="E1179" s="269">
        <v>1422028</v>
      </c>
      <c r="F1179" s="270" t="s">
        <v>3536</v>
      </c>
      <c r="G1179" s="273">
        <v>5000</v>
      </c>
      <c r="H1179" s="273"/>
      <c r="I1179" s="273"/>
      <c r="J1179" s="273"/>
      <c r="K1179" s="273"/>
      <c r="L1179" s="273"/>
      <c r="M1179" s="273"/>
      <c r="N1179" s="273"/>
      <c r="O1179" s="273"/>
      <c r="P1179" s="273"/>
      <c r="Q1179" s="273"/>
      <c r="R1179" s="273"/>
      <c r="S1179" s="273"/>
      <c r="T1179" s="273"/>
      <c r="U1179" s="273">
        <v>5000</v>
      </c>
      <c r="V1179" s="279"/>
      <c r="W1179" s="280"/>
    </row>
    <row r="1180" spans="2:23">
      <c r="B1180" s="281">
        <v>45902</v>
      </c>
      <c r="C1180" s="270" t="s">
        <v>3662</v>
      </c>
      <c r="D1180" s="282" t="s">
        <v>3664</v>
      </c>
      <c r="E1180" s="269">
        <v>1423078</v>
      </c>
      <c r="F1180" s="270" t="s">
        <v>915</v>
      </c>
      <c r="G1180" s="273">
        <v>8000</v>
      </c>
      <c r="H1180" s="273"/>
      <c r="I1180" s="273"/>
      <c r="J1180" s="273"/>
      <c r="K1180" s="273"/>
      <c r="L1180" s="273"/>
      <c r="M1180" s="273"/>
      <c r="N1180" s="273"/>
      <c r="O1180" s="273"/>
      <c r="P1180" s="273"/>
      <c r="Q1180" s="273"/>
      <c r="R1180" s="273"/>
      <c r="S1180" s="273"/>
      <c r="T1180" s="273"/>
      <c r="U1180" s="273">
        <v>8000</v>
      </c>
      <c r="V1180" s="279"/>
      <c r="W1180" s="280"/>
    </row>
    <row r="1181" spans="2:23">
      <c r="B1181" s="281">
        <v>45902</v>
      </c>
      <c r="C1181" s="270" t="s">
        <v>3662</v>
      </c>
      <c r="D1181" s="282" t="s">
        <v>3664</v>
      </c>
      <c r="E1181" s="269">
        <v>1430016</v>
      </c>
      <c r="F1181" s="270" t="s">
        <v>926</v>
      </c>
      <c r="G1181" s="273">
        <v>5000</v>
      </c>
      <c r="H1181" s="273"/>
      <c r="I1181" s="273"/>
      <c r="J1181" s="273"/>
      <c r="K1181" s="273"/>
      <c r="L1181" s="273"/>
      <c r="M1181" s="273"/>
      <c r="N1181" s="273"/>
      <c r="O1181" s="273"/>
      <c r="P1181" s="273"/>
      <c r="Q1181" s="273"/>
      <c r="R1181" s="273"/>
      <c r="S1181" s="273"/>
      <c r="T1181" s="273"/>
      <c r="U1181" s="273">
        <v>5000</v>
      </c>
      <c r="V1181" s="279"/>
      <c r="W1181" s="280"/>
    </row>
    <row r="1182" spans="2:23">
      <c r="B1182" s="281">
        <v>45902</v>
      </c>
      <c r="C1182" s="270" t="s">
        <v>3662</v>
      </c>
      <c r="D1182" s="282" t="s">
        <v>3665</v>
      </c>
      <c r="E1182" s="269">
        <v>1412007</v>
      </c>
      <c r="F1182" s="270" t="s">
        <v>894</v>
      </c>
      <c r="G1182" s="273">
        <v>15000</v>
      </c>
      <c r="H1182" s="273"/>
      <c r="I1182" s="273"/>
      <c r="J1182" s="273"/>
      <c r="K1182" s="273"/>
      <c r="L1182" s="273"/>
      <c r="M1182" s="273"/>
      <c r="N1182" s="273"/>
      <c r="O1182" s="273"/>
      <c r="P1182" s="273"/>
      <c r="Q1182" s="273"/>
      <c r="R1182" s="273"/>
      <c r="S1182" s="273"/>
      <c r="T1182" s="273"/>
      <c r="U1182" s="273">
        <v>15000</v>
      </c>
      <c r="V1182" s="279"/>
      <c r="W1182" s="280"/>
    </row>
    <row r="1183" spans="2:23">
      <c r="B1183" s="281">
        <v>45902</v>
      </c>
      <c r="C1183" s="270" t="s">
        <v>3662</v>
      </c>
      <c r="D1183" s="282" t="s">
        <v>3665</v>
      </c>
      <c r="E1183" s="269">
        <v>1422011</v>
      </c>
      <c r="F1183" s="270" t="s">
        <v>906</v>
      </c>
      <c r="G1183" s="273">
        <v>5000</v>
      </c>
      <c r="H1183" s="273"/>
      <c r="I1183" s="273"/>
      <c r="J1183" s="273"/>
      <c r="K1183" s="273"/>
      <c r="L1183" s="273"/>
      <c r="M1183" s="273"/>
      <c r="N1183" s="273"/>
      <c r="O1183" s="273"/>
      <c r="P1183" s="273"/>
      <c r="Q1183" s="273"/>
      <c r="R1183" s="273"/>
      <c r="S1183" s="273"/>
      <c r="T1183" s="273"/>
      <c r="U1183" s="273">
        <v>5000</v>
      </c>
      <c r="V1183" s="279"/>
      <c r="W1183" s="280"/>
    </row>
    <row r="1184" spans="2:23">
      <c r="B1184" s="281">
        <v>45902</v>
      </c>
      <c r="C1184" s="270" t="s">
        <v>3662</v>
      </c>
      <c r="D1184" s="282" t="s">
        <v>3665</v>
      </c>
      <c r="E1184" s="269">
        <v>1422017</v>
      </c>
      <c r="F1184" s="270" t="s">
        <v>3528</v>
      </c>
      <c r="G1184" s="273">
        <v>5000</v>
      </c>
      <c r="H1184" s="273"/>
      <c r="I1184" s="273"/>
      <c r="J1184" s="273"/>
      <c r="K1184" s="273"/>
      <c r="L1184" s="273"/>
      <c r="M1184" s="273"/>
      <c r="N1184" s="273"/>
      <c r="O1184" s="273"/>
      <c r="P1184" s="273"/>
      <c r="Q1184" s="273"/>
      <c r="R1184" s="273"/>
      <c r="S1184" s="273"/>
      <c r="T1184" s="273"/>
      <c r="U1184" s="273">
        <v>5000</v>
      </c>
      <c r="V1184" s="279"/>
      <c r="W1184" s="280"/>
    </row>
    <row r="1185" spans="2:23">
      <c r="B1185" s="281">
        <v>45902</v>
      </c>
      <c r="C1185" s="270" t="s">
        <v>3662</v>
      </c>
      <c r="D1185" s="282" t="s">
        <v>3665</v>
      </c>
      <c r="E1185" s="269">
        <v>1423017</v>
      </c>
      <c r="F1185" s="270" t="s">
        <v>914</v>
      </c>
      <c r="G1185" s="273">
        <v>808.5</v>
      </c>
      <c r="H1185" s="273"/>
      <c r="I1185" s="273"/>
      <c r="J1185" s="273"/>
      <c r="K1185" s="273"/>
      <c r="L1185" s="273"/>
      <c r="M1185" s="273"/>
      <c r="N1185" s="273"/>
      <c r="O1185" s="273"/>
      <c r="P1185" s="273"/>
      <c r="Q1185" s="273"/>
      <c r="R1185" s="273"/>
      <c r="S1185" s="273"/>
      <c r="T1185" s="273"/>
      <c r="U1185" s="273">
        <v>808.5</v>
      </c>
      <c r="V1185" s="279"/>
      <c r="W1185" s="280"/>
    </row>
    <row r="1186" spans="2:23">
      <c r="B1186" s="281">
        <v>45902</v>
      </c>
      <c r="C1186" s="270" t="s">
        <v>3662</v>
      </c>
      <c r="D1186" s="282" t="s">
        <v>3666</v>
      </c>
      <c r="E1186" s="269">
        <v>1412007</v>
      </c>
      <c r="F1186" s="270" t="s">
        <v>894</v>
      </c>
      <c r="G1186" s="273">
        <v>20000</v>
      </c>
      <c r="H1186" s="273"/>
      <c r="I1186" s="273"/>
      <c r="J1186" s="273"/>
      <c r="K1186" s="273"/>
      <c r="L1186" s="273"/>
      <c r="M1186" s="273"/>
      <c r="N1186" s="273"/>
      <c r="O1186" s="273"/>
      <c r="P1186" s="273"/>
      <c r="Q1186" s="273"/>
      <c r="R1186" s="273"/>
      <c r="S1186" s="273"/>
      <c r="T1186" s="273"/>
      <c r="U1186" s="273">
        <v>20000</v>
      </c>
      <c r="V1186" s="279"/>
      <c r="W1186" s="280"/>
    </row>
    <row r="1187" spans="2:23">
      <c r="B1187" s="281">
        <v>45902</v>
      </c>
      <c r="C1187" s="270" t="s">
        <v>3662</v>
      </c>
      <c r="D1187" s="282" t="s">
        <v>3666</v>
      </c>
      <c r="E1187" s="269">
        <v>1415052</v>
      </c>
      <c r="F1187" s="270" t="s">
        <v>898</v>
      </c>
      <c r="G1187" s="273">
        <v>10000</v>
      </c>
      <c r="H1187" s="273"/>
      <c r="I1187" s="273"/>
      <c r="J1187" s="273"/>
      <c r="K1187" s="273"/>
      <c r="L1187" s="273"/>
      <c r="M1187" s="273"/>
      <c r="N1187" s="273"/>
      <c r="O1187" s="273"/>
      <c r="P1187" s="273"/>
      <c r="Q1187" s="273"/>
      <c r="R1187" s="273"/>
      <c r="S1187" s="273"/>
      <c r="T1187" s="273"/>
      <c r="U1187" s="273">
        <v>10000</v>
      </c>
      <c r="V1187" s="279"/>
      <c r="W1187" s="280"/>
    </row>
    <row r="1188" spans="2:23">
      <c r="B1188" s="281">
        <v>45902</v>
      </c>
      <c r="C1188" s="270" t="s">
        <v>3662</v>
      </c>
      <c r="D1188" s="282" t="s">
        <v>3666</v>
      </c>
      <c r="E1188" s="269">
        <v>1422011</v>
      </c>
      <c r="F1188" s="270" t="s">
        <v>906</v>
      </c>
      <c r="G1188" s="273">
        <v>10000</v>
      </c>
      <c r="H1188" s="273"/>
      <c r="I1188" s="273"/>
      <c r="J1188" s="273"/>
      <c r="K1188" s="273"/>
      <c r="L1188" s="273"/>
      <c r="M1188" s="273"/>
      <c r="N1188" s="273"/>
      <c r="O1188" s="273"/>
      <c r="P1188" s="273"/>
      <c r="Q1188" s="273"/>
      <c r="R1188" s="273"/>
      <c r="S1188" s="273"/>
      <c r="T1188" s="273"/>
      <c r="U1188" s="273">
        <v>10000</v>
      </c>
      <c r="V1188" s="279"/>
      <c r="W1188" s="280"/>
    </row>
    <row r="1189" spans="2:23">
      <c r="B1189" s="281">
        <v>45902</v>
      </c>
      <c r="C1189" s="270" t="s">
        <v>3662</v>
      </c>
      <c r="D1189" s="282" t="s">
        <v>3666</v>
      </c>
      <c r="E1189" s="269">
        <v>1422053</v>
      </c>
      <c r="F1189" s="270" t="s">
        <v>3580</v>
      </c>
      <c r="G1189" s="273">
        <v>10000</v>
      </c>
      <c r="H1189" s="273"/>
      <c r="I1189" s="273"/>
      <c r="J1189" s="273"/>
      <c r="K1189" s="273"/>
      <c r="L1189" s="273"/>
      <c r="M1189" s="273"/>
      <c r="N1189" s="273"/>
      <c r="O1189" s="273"/>
      <c r="P1189" s="273"/>
      <c r="Q1189" s="273"/>
      <c r="R1189" s="273"/>
      <c r="S1189" s="273"/>
      <c r="T1189" s="273"/>
      <c r="U1189" s="273">
        <v>10000</v>
      </c>
      <c r="V1189" s="279"/>
      <c r="W1189" s="280"/>
    </row>
    <row r="1190" spans="2:23">
      <c r="B1190" s="281">
        <v>45902</v>
      </c>
      <c r="C1190" s="270" t="s">
        <v>3101</v>
      </c>
      <c r="D1190" s="282" t="s">
        <v>3667</v>
      </c>
      <c r="E1190" s="269">
        <v>1423001</v>
      </c>
      <c r="F1190" s="270" t="s">
        <v>217</v>
      </c>
      <c r="G1190" s="273">
        <v>20000</v>
      </c>
      <c r="H1190" s="273"/>
      <c r="I1190" s="273"/>
      <c r="J1190" s="273"/>
      <c r="K1190" s="273"/>
      <c r="L1190" s="273"/>
      <c r="M1190" s="273"/>
      <c r="N1190" s="273"/>
      <c r="O1190" s="273"/>
      <c r="P1190" s="273"/>
      <c r="Q1190" s="273"/>
      <c r="R1190" s="273"/>
      <c r="S1190" s="273"/>
      <c r="T1190" s="273"/>
      <c r="U1190" s="273">
        <v>20000</v>
      </c>
      <c r="V1190" s="279"/>
      <c r="W1190" s="280"/>
    </row>
    <row r="1191" spans="2:23">
      <c r="B1191" s="281">
        <v>45904</v>
      </c>
      <c r="C1191" s="270" t="s">
        <v>3539</v>
      </c>
      <c r="D1191" s="282" t="s">
        <v>3668</v>
      </c>
      <c r="E1191" s="269">
        <v>1430007</v>
      </c>
      <c r="F1191" s="270" t="s">
        <v>924</v>
      </c>
      <c r="G1191" s="273">
        <v>4000</v>
      </c>
      <c r="H1191" s="273"/>
      <c r="I1191" s="273"/>
      <c r="J1191" s="273"/>
      <c r="K1191" s="273"/>
      <c r="L1191" s="273"/>
      <c r="M1191" s="273"/>
      <c r="N1191" s="273"/>
      <c r="O1191" s="273"/>
      <c r="P1191" s="273"/>
      <c r="Q1191" s="273"/>
      <c r="R1191" s="273"/>
      <c r="S1191" s="273"/>
      <c r="T1191" s="273"/>
      <c r="U1191" s="273">
        <v>4000</v>
      </c>
      <c r="V1191" s="279"/>
      <c r="W1191" s="280"/>
    </row>
    <row r="1192" spans="2:23">
      <c r="B1192" s="281">
        <v>45904</v>
      </c>
      <c r="C1192" s="270" t="s">
        <v>2949</v>
      </c>
      <c r="D1192" s="282" t="s">
        <v>3669</v>
      </c>
      <c r="E1192" s="269">
        <v>1422033</v>
      </c>
      <c r="F1192" s="270" t="s">
        <v>311</v>
      </c>
      <c r="G1192" s="273">
        <v>780</v>
      </c>
      <c r="H1192" s="273"/>
      <c r="I1192" s="273"/>
      <c r="J1192" s="273"/>
      <c r="K1192" s="273"/>
      <c r="L1192" s="273"/>
      <c r="M1192" s="273"/>
      <c r="N1192" s="273"/>
      <c r="O1192" s="273"/>
      <c r="P1192" s="273"/>
      <c r="Q1192" s="273"/>
      <c r="R1192" s="273"/>
      <c r="S1192" s="273"/>
      <c r="T1192" s="273"/>
      <c r="U1192" s="273">
        <v>780</v>
      </c>
      <c r="V1192" s="279"/>
      <c r="W1192" s="280"/>
    </row>
    <row r="1193" spans="2:23">
      <c r="B1193" s="281">
        <v>45904</v>
      </c>
      <c r="C1193" s="270" t="s">
        <v>2949</v>
      </c>
      <c r="D1193" s="282" t="s">
        <v>3670</v>
      </c>
      <c r="E1193" s="269">
        <v>1422033</v>
      </c>
      <c r="F1193" s="270" t="s">
        <v>311</v>
      </c>
      <c r="G1193" s="273">
        <v>780</v>
      </c>
      <c r="H1193" s="273"/>
      <c r="I1193" s="273"/>
      <c r="J1193" s="273"/>
      <c r="K1193" s="273"/>
      <c r="L1193" s="273"/>
      <c r="M1193" s="273"/>
      <c r="N1193" s="273"/>
      <c r="O1193" s="273"/>
      <c r="P1193" s="273"/>
      <c r="Q1193" s="273"/>
      <c r="R1193" s="273"/>
      <c r="S1193" s="273"/>
      <c r="T1193" s="273"/>
      <c r="U1193" s="273">
        <v>780</v>
      </c>
      <c r="V1193" s="279"/>
      <c r="W1193" s="280"/>
    </row>
    <row r="1194" spans="2:23">
      <c r="B1194" s="281">
        <v>45904</v>
      </c>
      <c r="C1194" s="270" t="s">
        <v>2949</v>
      </c>
      <c r="D1194" s="282" t="s">
        <v>3671</v>
      </c>
      <c r="E1194" s="269">
        <v>1422033</v>
      </c>
      <c r="F1194" s="270" t="s">
        <v>311</v>
      </c>
      <c r="G1194" s="273">
        <v>2790</v>
      </c>
      <c r="H1194" s="273"/>
      <c r="I1194" s="273"/>
      <c r="J1194" s="273"/>
      <c r="K1194" s="273"/>
      <c r="L1194" s="273"/>
      <c r="M1194" s="273"/>
      <c r="N1194" s="273"/>
      <c r="O1194" s="273"/>
      <c r="P1194" s="273"/>
      <c r="Q1194" s="273"/>
      <c r="R1194" s="273"/>
      <c r="S1194" s="273"/>
      <c r="T1194" s="273"/>
      <c r="U1194" s="273">
        <v>2790</v>
      </c>
      <c r="V1194" s="279"/>
      <c r="W1194" s="280"/>
    </row>
    <row r="1195" spans="2:23">
      <c r="B1195" s="281">
        <v>45904</v>
      </c>
      <c r="C1195" s="270" t="s">
        <v>2949</v>
      </c>
      <c r="D1195" s="282" t="s">
        <v>3672</v>
      </c>
      <c r="E1195" s="269">
        <v>1422033</v>
      </c>
      <c r="F1195" s="270" t="s">
        <v>311</v>
      </c>
      <c r="G1195" s="273">
        <v>250</v>
      </c>
      <c r="H1195" s="273"/>
      <c r="I1195" s="273"/>
      <c r="J1195" s="273"/>
      <c r="K1195" s="273"/>
      <c r="L1195" s="273"/>
      <c r="M1195" s="273"/>
      <c r="N1195" s="273"/>
      <c r="O1195" s="273"/>
      <c r="P1195" s="273"/>
      <c r="Q1195" s="273"/>
      <c r="R1195" s="273"/>
      <c r="S1195" s="273"/>
      <c r="T1195" s="273"/>
      <c r="U1195" s="273">
        <v>250</v>
      </c>
      <c r="V1195" s="279"/>
      <c r="W1195" s="280"/>
    </row>
    <row r="1196" spans="2:23">
      <c r="B1196" s="281">
        <v>45904</v>
      </c>
      <c r="C1196" s="270" t="s">
        <v>2644</v>
      </c>
      <c r="D1196" s="282" t="s">
        <v>3673</v>
      </c>
      <c r="E1196" s="269">
        <v>1423078</v>
      </c>
      <c r="F1196" s="270" t="s">
        <v>915</v>
      </c>
      <c r="G1196" s="273">
        <v>2000</v>
      </c>
      <c r="H1196" s="273"/>
      <c r="I1196" s="273"/>
      <c r="J1196" s="273"/>
      <c r="K1196" s="273"/>
      <c r="L1196" s="273"/>
      <c r="M1196" s="273"/>
      <c r="N1196" s="273"/>
      <c r="O1196" s="273"/>
      <c r="P1196" s="273"/>
      <c r="Q1196" s="273"/>
      <c r="R1196" s="273"/>
      <c r="S1196" s="273"/>
      <c r="T1196" s="273"/>
      <c r="U1196" s="273">
        <v>2000</v>
      </c>
      <c r="V1196" s="279"/>
      <c r="W1196" s="280"/>
    </row>
    <row r="1197" spans="2:23">
      <c r="B1197" s="281">
        <v>45904</v>
      </c>
      <c r="C1197" s="270" t="s">
        <v>2646</v>
      </c>
      <c r="D1197" s="282" t="s">
        <v>3674</v>
      </c>
      <c r="E1197" s="269">
        <v>1423078</v>
      </c>
      <c r="F1197" s="270" t="s">
        <v>915</v>
      </c>
      <c r="G1197" s="273">
        <v>1500</v>
      </c>
      <c r="H1197" s="273"/>
      <c r="I1197" s="273"/>
      <c r="J1197" s="273"/>
      <c r="K1197" s="273"/>
      <c r="L1197" s="273"/>
      <c r="M1197" s="273"/>
      <c r="N1197" s="273"/>
      <c r="O1197" s="273"/>
      <c r="P1197" s="273"/>
      <c r="Q1197" s="273"/>
      <c r="R1197" s="273"/>
      <c r="S1197" s="273"/>
      <c r="T1197" s="273"/>
      <c r="U1197" s="273">
        <v>1500</v>
      </c>
      <c r="V1197" s="279"/>
      <c r="W1197" s="280"/>
    </row>
    <row r="1198" spans="2:23">
      <c r="B1198" s="281">
        <v>45904</v>
      </c>
      <c r="C1198" s="270" t="s">
        <v>3101</v>
      </c>
      <c r="D1198" s="282" t="s">
        <v>3675</v>
      </c>
      <c r="E1198" s="269">
        <v>1430007</v>
      </c>
      <c r="F1198" s="270" t="s">
        <v>924</v>
      </c>
      <c r="G1198" s="273">
        <v>17000</v>
      </c>
      <c r="H1198" s="273"/>
      <c r="I1198" s="273"/>
      <c r="J1198" s="273"/>
      <c r="K1198" s="273"/>
      <c r="L1198" s="273"/>
      <c r="M1198" s="273"/>
      <c r="N1198" s="273"/>
      <c r="O1198" s="273"/>
      <c r="P1198" s="273"/>
      <c r="Q1198" s="273"/>
      <c r="R1198" s="273"/>
      <c r="S1198" s="273"/>
      <c r="T1198" s="273"/>
      <c r="U1198" s="273">
        <v>17000</v>
      </c>
      <c r="V1198" s="279"/>
      <c r="W1198" s="280"/>
    </row>
    <row r="1199" spans="2:23">
      <c r="B1199" s="281">
        <v>45905</v>
      </c>
      <c r="C1199" s="270" t="s">
        <v>2697</v>
      </c>
      <c r="D1199" s="282" t="s">
        <v>3676</v>
      </c>
      <c r="E1199" s="269">
        <v>1412007</v>
      </c>
      <c r="F1199" s="270" t="s">
        <v>894</v>
      </c>
      <c r="G1199" s="273">
        <v>6000</v>
      </c>
      <c r="H1199" s="273"/>
      <c r="I1199" s="273"/>
      <c r="J1199" s="273"/>
      <c r="K1199" s="273"/>
      <c r="L1199" s="273"/>
      <c r="M1199" s="273"/>
      <c r="N1199" s="273"/>
      <c r="O1199" s="273"/>
      <c r="P1199" s="273"/>
      <c r="Q1199" s="273"/>
      <c r="R1199" s="273"/>
      <c r="S1199" s="273"/>
      <c r="T1199" s="273"/>
      <c r="U1199" s="273">
        <v>6000</v>
      </c>
      <c r="V1199" s="279"/>
      <c r="W1199" s="280"/>
    </row>
    <row r="1200" spans="2:23">
      <c r="B1200" s="281">
        <v>45905</v>
      </c>
      <c r="C1200" s="270" t="s">
        <v>2697</v>
      </c>
      <c r="D1200" s="282" t="s">
        <v>3676</v>
      </c>
      <c r="E1200" s="269">
        <v>1422011</v>
      </c>
      <c r="F1200" s="270" t="s">
        <v>906</v>
      </c>
      <c r="G1200" s="273">
        <v>2000</v>
      </c>
      <c r="H1200" s="273"/>
      <c r="I1200" s="273"/>
      <c r="J1200" s="273"/>
      <c r="K1200" s="273"/>
      <c r="L1200" s="273"/>
      <c r="M1200" s="273"/>
      <c r="N1200" s="273"/>
      <c r="O1200" s="273"/>
      <c r="P1200" s="273"/>
      <c r="Q1200" s="273"/>
      <c r="R1200" s="273"/>
      <c r="S1200" s="273"/>
      <c r="T1200" s="273"/>
      <c r="U1200" s="273">
        <v>2000</v>
      </c>
      <c r="V1200" s="279"/>
      <c r="W1200" s="280"/>
    </row>
    <row r="1201" spans="2:23">
      <c r="B1201" s="281">
        <v>45905</v>
      </c>
      <c r="C1201" s="270" t="s">
        <v>2697</v>
      </c>
      <c r="D1201" s="282" t="s">
        <v>3676</v>
      </c>
      <c r="E1201" s="269">
        <v>1422033</v>
      </c>
      <c r="F1201" s="270" t="s">
        <v>311</v>
      </c>
      <c r="G1201" s="273">
        <v>2000</v>
      </c>
      <c r="H1201" s="273"/>
      <c r="I1201" s="273"/>
      <c r="J1201" s="273"/>
      <c r="K1201" s="273"/>
      <c r="L1201" s="273"/>
      <c r="M1201" s="273"/>
      <c r="N1201" s="273"/>
      <c r="O1201" s="273"/>
      <c r="P1201" s="273"/>
      <c r="Q1201" s="273"/>
      <c r="R1201" s="273"/>
      <c r="S1201" s="273"/>
      <c r="T1201" s="273"/>
      <c r="U1201" s="273">
        <v>2000</v>
      </c>
      <c r="V1201" s="279"/>
      <c r="W1201" s="280"/>
    </row>
    <row r="1202" spans="2:23">
      <c r="B1202" s="281">
        <v>45908</v>
      </c>
      <c r="C1202" s="270" t="s">
        <v>2990</v>
      </c>
      <c r="D1202" s="282" t="s">
        <v>3677</v>
      </c>
      <c r="E1202" s="269">
        <v>1422011</v>
      </c>
      <c r="F1202" s="270" t="s">
        <v>906</v>
      </c>
      <c r="G1202" s="273">
        <v>1400</v>
      </c>
      <c r="H1202" s="273"/>
      <c r="I1202" s="273"/>
      <c r="J1202" s="273"/>
      <c r="K1202" s="273"/>
      <c r="L1202" s="273"/>
      <c r="M1202" s="273"/>
      <c r="N1202" s="273"/>
      <c r="O1202" s="273"/>
      <c r="P1202" s="273"/>
      <c r="Q1202" s="273"/>
      <c r="R1202" s="273"/>
      <c r="S1202" s="273"/>
      <c r="T1202" s="273"/>
      <c r="U1202" s="273">
        <v>1400</v>
      </c>
      <c r="V1202" s="279"/>
      <c r="W1202" s="280"/>
    </row>
    <row r="1203" spans="2:23">
      <c r="B1203" s="281">
        <v>45908</v>
      </c>
      <c r="C1203" s="270" t="s">
        <v>2990</v>
      </c>
      <c r="D1203" s="282" t="s">
        <v>3677</v>
      </c>
      <c r="E1203" s="269">
        <v>1422033</v>
      </c>
      <c r="F1203" s="270" t="s">
        <v>311</v>
      </c>
      <c r="G1203" s="273">
        <v>3000</v>
      </c>
      <c r="H1203" s="273"/>
      <c r="I1203" s="273"/>
      <c r="J1203" s="273"/>
      <c r="K1203" s="273"/>
      <c r="L1203" s="273"/>
      <c r="M1203" s="273"/>
      <c r="N1203" s="273"/>
      <c r="O1203" s="273"/>
      <c r="P1203" s="273"/>
      <c r="Q1203" s="273"/>
      <c r="R1203" s="273"/>
      <c r="S1203" s="273"/>
      <c r="T1203" s="273"/>
      <c r="U1203" s="273">
        <v>3000</v>
      </c>
      <c r="V1203" s="279"/>
      <c r="W1203" s="280"/>
    </row>
    <row r="1204" spans="2:23">
      <c r="B1204" s="281">
        <v>45908</v>
      </c>
      <c r="C1204" s="270" t="s">
        <v>2804</v>
      </c>
      <c r="D1204" s="282" t="s">
        <v>3678</v>
      </c>
      <c r="E1204" s="269">
        <v>1423078</v>
      </c>
      <c r="F1204" s="270" t="s">
        <v>915</v>
      </c>
      <c r="G1204" s="273">
        <v>2000</v>
      </c>
      <c r="H1204" s="273"/>
      <c r="I1204" s="273"/>
      <c r="J1204" s="273"/>
      <c r="K1204" s="273"/>
      <c r="L1204" s="273"/>
      <c r="M1204" s="273"/>
      <c r="N1204" s="273"/>
      <c r="O1204" s="273"/>
      <c r="P1204" s="273"/>
      <c r="Q1204" s="273"/>
      <c r="R1204" s="273"/>
      <c r="S1204" s="273"/>
      <c r="T1204" s="273"/>
      <c r="U1204" s="273">
        <v>2000</v>
      </c>
      <c r="V1204" s="279"/>
      <c r="W1204" s="280"/>
    </row>
    <row r="1205" spans="2:23">
      <c r="B1205" s="281">
        <v>45908</v>
      </c>
      <c r="C1205" s="270" t="s">
        <v>2804</v>
      </c>
      <c r="D1205" s="282" t="s">
        <v>3679</v>
      </c>
      <c r="E1205" s="269">
        <v>1423078</v>
      </c>
      <c r="F1205" s="270" t="s">
        <v>915</v>
      </c>
      <c r="G1205" s="273">
        <v>2000</v>
      </c>
      <c r="H1205" s="273"/>
      <c r="I1205" s="273"/>
      <c r="J1205" s="273"/>
      <c r="K1205" s="273"/>
      <c r="L1205" s="273"/>
      <c r="M1205" s="273"/>
      <c r="N1205" s="273"/>
      <c r="O1205" s="273"/>
      <c r="P1205" s="273"/>
      <c r="Q1205" s="273"/>
      <c r="R1205" s="273"/>
      <c r="S1205" s="273"/>
      <c r="T1205" s="273"/>
      <c r="U1205" s="273">
        <v>2000</v>
      </c>
      <c r="V1205" s="279"/>
      <c r="W1205" s="280"/>
    </row>
    <row r="1206" spans="2:23">
      <c r="B1206" s="281">
        <v>45908</v>
      </c>
      <c r="C1206" s="270" t="s">
        <v>2644</v>
      </c>
      <c r="D1206" s="282" t="s">
        <v>3680</v>
      </c>
      <c r="E1206" s="269">
        <v>1422011</v>
      </c>
      <c r="F1206" s="270" t="s">
        <v>906</v>
      </c>
      <c r="G1206" s="273">
        <v>1150</v>
      </c>
      <c r="H1206" s="273"/>
      <c r="I1206" s="273"/>
      <c r="J1206" s="273"/>
      <c r="K1206" s="273"/>
      <c r="L1206" s="273"/>
      <c r="M1206" s="273"/>
      <c r="N1206" s="273"/>
      <c r="O1206" s="273"/>
      <c r="P1206" s="273"/>
      <c r="Q1206" s="273"/>
      <c r="R1206" s="273"/>
      <c r="S1206" s="273"/>
      <c r="T1206" s="273"/>
      <c r="U1206" s="273">
        <v>1150</v>
      </c>
      <c r="V1206" s="279"/>
      <c r="W1206" s="280"/>
    </row>
    <row r="1207" spans="2:23">
      <c r="B1207" s="281">
        <v>45908</v>
      </c>
      <c r="C1207" s="270" t="s">
        <v>2644</v>
      </c>
      <c r="D1207" s="282" t="s">
        <v>3680</v>
      </c>
      <c r="E1207" s="269">
        <v>1422033</v>
      </c>
      <c r="F1207" s="270" t="s">
        <v>311</v>
      </c>
      <c r="G1207" s="273">
        <v>3000</v>
      </c>
      <c r="H1207" s="273"/>
      <c r="I1207" s="273"/>
      <c r="J1207" s="273"/>
      <c r="K1207" s="273"/>
      <c r="L1207" s="273"/>
      <c r="M1207" s="273"/>
      <c r="N1207" s="273"/>
      <c r="O1207" s="273"/>
      <c r="P1207" s="273"/>
      <c r="Q1207" s="273"/>
      <c r="R1207" s="273"/>
      <c r="S1207" s="273"/>
      <c r="T1207" s="273"/>
      <c r="U1207" s="273">
        <v>3000</v>
      </c>
      <c r="V1207" s="279"/>
      <c r="W1207" s="280"/>
    </row>
    <row r="1208" spans="2:23">
      <c r="B1208" s="281">
        <v>45908</v>
      </c>
      <c r="C1208" s="270" t="s">
        <v>2810</v>
      </c>
      <c r="D1208" s="282" t="s">
        <v>3681</v>
      </c>
      <c r="E1208" s="269">
        <v>1423517</v>
      </c>
      <c r="F1208" s="270" t="s">
        <v>919</v>
      </c>
      <c r="G1208" s="273">
        <v>1650</v>
      </c>
      <c r="H1208" s="273"/>
      <c r="I1208" s="273"/>
      <c r="J1208" s="273"/>
      <c r="K1208" s="273"/>
      <c r="L1208" s="273"/>
      <c r="M1208" s="273"/>
      <c r="N1208" s="273"/>
      <c r="O1208" s="273"/>
      <c r="P1208" s="273"/>
      <c r="Q1208" s="273"/>
      <c r="R1208" s="273"/>
      <c r="S1208" s="273"/>
      <c r="T1208" s="273"/>
      <c r="U1208" s="273">
        <v>1650</v>
      </c>
      <c r="V1208" s="279"/>
      <c r="W1208" s="280"/>
    </row>
    <row r="1209" spans="2:23">
      <c r="B1209" s="281">
        <v>45909</v>
      </c>
      <c r="C1209" s="270" t="s">
        <v>3101</v>
      </c>
      <c r="D1209" s="282" t="s">
        <v>3682</v>
      </c>
      <c r="E1209" s="269">
        <v>1430007</v>
      </c>
      <c r="F1209" s="270" t="s">
        <v>924</v>
      </c>
      <c r="G1209" s="273">
        <v>3000</v>
      </c>
      <c r="H1209" s="273"/>
      <c r="I1209" s="273"/>
      <c r="J1209" s="273"/>
      <c r="K1209" s="273"/>
      <c r="L1209" s="273"/>
      <c r="M1209" s="273"/>
      <c r="N1209" s="273"/>
      <c r="O1209" s="273"/>
      <c r="P1209" s="273"/>
      <c r="Q1209" s="273"/>
      <c r="R1209" s="273"/>
      <c r="S1209" s="273"/>
      <c r="T1209" s="273"/>
      <c r="U1209" s="273">
        <v>3000</v>
      </c>
      <c r="V1209" s="279"/>
      <c r="W1209" s="280"/>
    </row>
    <row r="1210" spans="2:23">
      <c r="B1210" s="281">
        <v>45910</v>
      </c>
      <c r="C1210" s="270" t="s">
        <v>3258</v>
      </c>
      <c r="D1210" s="282" t="s">
        <v>3683</v>
      </c>
      <c r="E1210" s="269">
        <v>1422040</v>
      </c>
      <c r="F1210" s="270" t="s">
        <v>3561</v>
      </c>
      <c r="G1210" s="273">
        <v>1000</v>
      </c>
      <c r="H1210" s="273"/>
      <c r="I1210" s="273"/>
      <c r="J1210" s="273"/>
      <c r="K1210" s="273"/>
      <c r="L1210" s="273"/>
      <c r="M1210" s="273"/>
      <c r="N1210" s="273"/>
      <c r="O1210" s="273"/>
      <c r="P1210" s="273"/>
      <c r="Q1210" s="273"/>
      <c r="R1210" s="273"/>
      <c r="S1210" s="273"/>
      <c r="T1210" s="273"/>
      <c r="U1210" s="273">
        <v>1000</v>
      </c>
      <c r="V1210" s="279"/>
      <c r="W1210" s="280"/>
    </row>
    <row r="1211" spans="2:23">
      <c r="B1211" s="281">
        <v>45910</v>
      </c>
      <c r="C1211" s="270" t="s">
        <v>3258</v>
      </c>
      <c r="D1211" s="282" t="s">
        <v>3684</v>
      </c>
      <c r="E1211" s="269">
        <v>1422040</v>
      </c>
      <c r="F1211" s="270" t="s">
        <v>3561</v>
      </c>
      <c r="G1211" s="273">
        <v>680</v>
      </c>
      <c r="H1211" s="273"/>
      <c r="I1211" s="273"/>
      <c r="J1211" s="273"/>
      <c r="K1211" s="273"/>
      <c r="L1211" s="273"/>
      <c r="M1211" s="273"/>
      <c r="N1211" s="273"/>
      <c r="O1211" s="273"/>
      <c r="P1211" s="273"/>
      <c r="Q1211" s="273"/>
      <c r="R1211" s="273"/>
      <c r="S1211" s="273"/>
      <c r="T1211" s="273"/>
      <c r="U1211" s="273">
        <v>680</v>
      </c>
      <c r="V1211" s="279"/>
      <c r="W1211" s="280"/>
    </row>
    <row r="1212" spans="2:23">
      <c r="B1212" s="281">
        <v>45910</v>
      </c>
      <c r="C1212" s="270" t="s">
        <v>2643</v>
      </c>
      <c r="D1212" s="282" t="s">
        <v>3685</v>
      </c>
      <c r="E1212" s="269">
        <v>1422033</v>
      </c>
      <c r="F1212" s="270" t="s">
        <v>311</v>
      </c>
      <c r="G1212" s="273">
        <v>10000</v>
      </c>
      <c r="H1212" s="273"/>
      <c r="I1212" s="273"/>
      <c r="J1212" s="273"/>
      <c r="K1212" s="273"/>
      <c r="L1212" s="273"/>
      <c r="M1212" s="273"/>
      <c r="N1212" s="273"/>
      <c r="O1212" s="273"/>
      <c r="P1212" s="273"/>
      <c r="Q1212" s="273"/>
      <c r="R1212" s="273"/>
      <c r="S1212" s="273"/>
      <c r="T1212" s="273"/>
      <c r="U1212" s="273">
        <v>10000</v>
      </c>
      <c r="V1212" s="279"/>
      <c r="W1212" s="280"/>
    </row>
    <row r="1213" spans="2:23">
      <c r="B1213" s="281">
        <v>45910</v>
      </c>
      <c r="C1213" s="270" t="s">
        <v>2643</v>
      </c>
      <c r="D1213" s="282" t="s">
        <v>3685</v>
      </c>
      <c r="E1213" s="269">
        <v>1412007</v>
      </c>
      <c r="F1213" s="270" t="s">
        <v>894</v>
      </c>
      <c r="G1213" s="273">
        <v>10000</v>
      </c>
      <c r="H1213" s="273"/>
      <c r="I1213" s="273"/>
      <c r="J1213" s="273"/>
      <c r="K1213" s="273"/>
      <c r="L1213" s="273"/>
      <c r="M1213" s="273"/>
      <c r="N1213" s="273"/>
      <c r="O1213" s="273"/>
      <c r="P1213" s="273"/>
      <c r="Q1213" s="273"/>
      <c r="R1213" s="273"/>
      <c r="S1213" s="273"/>
      <c r="T1213" s="273"/>
      <c r="U1213" s="273">
        <v>10000</v>
      </c>
      <c r="V1213" s="279"/>
      <c r="W1213" s="280"/>
    </row>
    <row r="1214" spans="2:23">
      <c r="B1214" s="281">
        <v>45910</v>
      </c>
      <c r="C1214" s="270" t="s">
        <v>2643</v>
      </c>
      <c r="D1214" s="282" t="s">
        <v>3685</v>
      </c>
      <c r="E1214" s="269">
        <v>1422011</v>
      </c>
      <c r="F1214" s="270" t="s">
        <v>906</v>
      </c>
      <c r="G1214" s="273">
        <v>7000</v>
      </c>
      <c r="H1214" s="273"/>
      <c r="I1214" s="273"/>
      <c r="J1214" s="273"/>
      <c r="K1214" s="273"/>
      <c r="L1214" s="273"/>
      <c r="M1214" s="273"/>
      <c r="N1214" s="273"/>
      <c r="O1214" s="273"/>
      <c r="P1214" s="273"/>
      <c r="Q1214" s="273"/>
      <c r="R1214" s="273"/>
      <c r="S1214" s="273"/>
      <c r="T1214" s="273"/>
      <c r="U1214" s="273">
        <v>7000</v>
      </c>
      <c r="V1214" s="279"/>
      <c r="W1214" s="280"/>
    </row>
    <row r="1215" spans="2:23">
      <c r="B1215" s="281">
        <v>45910</v>
      </c>
      <c r="C1215" s="270" t="s">
        <v>2643</v>
      </c>
      <c r="D1215" s="282" t="s">
        <v>3686</v>
      </c>
      <c r="E1215" s="269">
        <v>1422036</v>
      </c>
      <c r="F1215" s="270" t="s">
        <v>313</v>
      </c>
      <c r="G1215" s="273">
        <v>10289.58</v>
      </c>
      <c r="H1215" s="273"/>
      <c r="I1215" s="273"/>
      <c r="J1215" s="273"/>
      <c r="K1215" s="273"/>
      <c r="L1215" s="273"/>
      <c r="M1215" s="273"/>
      <c r="N1215" s="273"/>
      <c r="O1215" s="273"/>
      <c r="P1215" s="273"/>
      <c r="Q1215" s="273"/>
      <c r="R1215" s="273"/>
      <c r="S1215" s="273"/>
      <c r="T1215" s="273"/>
      <c r="U1215" s="273">
        <v>10289.58</v>
      </c>
      <c r="V1215" s="279"/>
      <c r="W1215" s="280"/>
    </row>
    <row r="1216" spans="2:23">
      <c r="B1216" s="281">
        <v>45910</v>
      </c>
      <c r="C1216" s="270" t="s">
        <v>2643</v>
      </c>
      <c r="D1216" s="282" t="s">
        <v>3686</v>
      </c>
      <c r="E1216" s="269">
        <v>1422053</v>
      </c>
      <c r="F1216" s="270" t="s">
        <v>3580</v>
      </c>
      <c r="G1216" s="273">
        <v>7000</v>
      </c>
      <c r="H1216" s="273"/>
      <c r="I1216" s="273"/>
      <c r="J1216" s="273"/>
      <c r="K1216" s="273"/>
      <c r="L1216" s="273"/>
      <c r="M1216" s="273"/>
      <c r="N1216" s="273"/>
      <c r="O1216" s="273"/>
      <c r="P1216" s="273"/>
      <c r="Q1216" s="273"/>
      <c r="R1216" s="273"/>
      <c r="S1216" s="273"/>
      <c r="T1216" s="273"/>
      <c r="U1216" s="273">
        <v>7000</v>
      </c>
      <c r="V1216" s="279"/>
      <c r="W1216" s="280"/>
    </row>
    <row r="1217" spans="2:23">
      <c r="B1217" s="281">
        <v>45910</v>
      </c>
      <c r="C1217" s="270" t="s">
        <v>2643</v>
      </c>
      <c r="D1217" s="282" t="s">
        <v>3686</v>
      </c>
      <c r="E1217" s="269">
        <v>1422024</v>
      </c>
      <c r="F1217" s="270" t="s">
        <v>301</v>
      </c>
      <c r="G1217" s="273">
        <v>4000</v>
      </c>
      <c r="H1217" s="273"/>
      <c r="I1217" s="273"/>
      <c r="J1217" s="273"/>
      <c r="K1217" s="273"/>
      <c r="L1217" s="273"/>
      <c r="M1217" s="273"/>
      <c r="N1217" s="273"/>
      <c r="O1217" s="273"/>
      <c r="P1217" s="273"/>
      <c r="Q1217" s="273"/>
      <c r="R1217" s="273"/>
      <c r="S1217" s="273"/>
      <c r="T1217" s="273"/>
      <c r="U1217" s="273">
        <v>4000</v>
      </c>
      <c r="V1217" s="279"/>
      <c r="W1217" s="280"/>
    </row>
    <row r="1218" spans="2:23">
      <c r="B1218" s="281">
        <v>45910</v>
      </c>
      <c r="C1218" s="270" t="s">
        <v>2643</v>
      </c>
      <c r="D1218" s="282" t="s">
        <v>3686</v>
      </c>
      <c r="E1218" s="269">
        <v>1422018</v>
      </c>
      <c r="F1218" s="270" t="s">
        <v>3525</v>
      </c>
      <c r="G1218" s="273">
        <v>2000</v>
      </c>
      <c r="H1218" s="273"/>
      <c r="I1218" s="273"/>
      <c r="J1218" s="273"/>
      <c r="K1218" s="273"/>
      <c r="L1218" s="273"/>
      <c r="M1218" s="273"/>
      <c r="N1218" s="273"/>
      <c r="O1218" s="273"/>
      <c r="P1218" s="273"/>
      <c r="Q1218" s="273"/>
      <c r="R1218" s="273"/>
      <c r="S1218" s="273"/>
      <c r="T1218" s="273"/>
      <c r="U1218" s="273">
        <v>2000</v>
      </c>
      <c r="V1218" s="279"/>
      <c r="W1218" s="280"/>
    </row>
    <row r="1219" spans="2:23">
      <c r="B1219" s="281">
        <v>45910</v>
      </c>
      <c r="C1219" s="270" t="s">
        <v>2643</v>
      </c>
      <c r="D1219" s="282" t="s">
        <v>3686</v>
      </c>
      <c r="E1219" s="269">
        <v>1422011</v>
      </c>
      <c r="F1219" s="270" t="s">
        <v>906</v>
      </c>
      <c r="G1219" s="273">
        <v>6000</v>
      </c>
      <c r="H1219" s="273"/>
      <c r="I1219" s="273"/>
      <c r="J1219" s="273"/>
      <c r="K1219" s="273"/>
      <c r="L1219" s="273"/>
      <c r="M1219" s="273"/>
      <c r="N1219" s="273"/>
      <c r="O1219" s="273"/>
      <c r="P1219" s="273"/>
      <c r="Q1219" s="273"/>
      <c r="R1219" s="273"/>
      <c r="S1219" s="273"/>
      <c r="T1219" s="273"/>
      <c r="U1219" s="273">
        <v>6000</v>
      </c>
      <c r="V1219" s="279"/>
      <c r="W1219" s="280"/>
    </row>
    <row r="1220" spans="2:23">
      <c r="B1220" s="281">
        <v>45910</v>
      </c>
      <c r="C1220" s="270" t="s">
        <v>2643</v>
      </c>
      <c r="D1220" s="282" t="s">
        <v>3686</v>
      </c>
      <c r="E1220" s="269">
        <v>1415052</v>
      </c>
      <c r="F1220" s="270" t="s">
        <v>898</v>
      </c>
      <c r="G1220" s="273">
        <v>10000</v>
      </c>
      <c r="H1220" s="273"/>
      <c r="I1220" s="273"/>
      <c r="J1220" s="273"/>
      <c r="K1220" s="273"/>
      <c r="L1220" s="273"/>
      <c r="M1220" s="273"/>
      <c r="N1220" s="273"/>
      <c r="O1220" s="273"/>
      <c r="P1220" s="273"/>
      <c r="Q1220" s="273"/>
      <c r="R1220" s="273"/>
      <c r="S1220" s="273"/>
      <c r="T1220" s="273"/>
      <c r="U1220" s="273">
        <v>10000</v>
      </c>
      <c r="V1220" s="279"/>
      <c r="W1220" s="280"/>
    </row>
    <row r="1221" spans="2:23">
      <c r="B1221" s="281">
        <v>45910</v>
      </c>
      <c r="C1221" s="270" t="s">
        <v>2643</v>
      </c>
      <c r="D1221" s="282" t="s">
        <v>3686</v>
      </c>
      <c r="E1221" s="269">
        <v>1412007</v>
      </c>
      <c r="F1221" s="270" t="s">
        <v>894</v>
      </c>
      <c r="G1221" s="273">
        <v>4000</v>
      </c>
      <c r="H1221" s="273"/>
      <c r="I1221" s="273"/>
      <c r="J1221" s="273"/>
      <c r="K1221" s="273"/>
      <c r="L1221" s="273"/>
      <c r="M1221" s="273"/>
      <c r="N1221" s="273"/>
      <c r="O1221" s="273"/>
      <c r="P1221" s="273"/>
      <c r="Q1221" s="273"/>
      <c r="R1221" s="273"/>
      <c r="S1221" s="273"/>
      <c r="T1221" s="273"/>
      <c r="U1221" s="273">
        <v>4000</v>
      </c>
      <c r="V1221" s="279"/>
      <c r="W1221" s="280"/>
    </row>
    <row r="1222" spans="2:23">
      <c r="B1222" s="281">
        <v>45911</v>
      </c>
      <c r="C1222" s="270" t="s">
        <v>2804</v>
      </c>
      <c r="D1222" s="282" t="s">
        <v>3687</v>
      </c>
      <c r="E1222" s="269">
        <v>1423078</v>
      </c>
      <c r="F1222" s="270" t="s">
        <v>915</v>
      </c>
      <c r="G1222" s="273">
        <v>3000</v>
      </c>
      <c r="H1222" s="273"/>
      <c r="I1222" s="273"/>
      <c r="J1222" s="273"/>
      <c r="K1222" s="273"/>
      <c r="L1222" s="273"/>
      <c r="M1222" s="273"/>
      <c r="N1222" s="273"/>
      <c r="O1222" s="273"/>
      <c r="P1222" s="273"/>
      <c r="Q1222" s="273"/>
      <c r="R1222" s="273"/>
      <c r="S1222" s="273"/>
      <c r="T1222" s="273"/>
      <c r="U1222" s="273">
        <v>3000</v>
      </c>
      <c r="V1222" s="279"/>
      <c r="W1222" s="280"/>
    </row>
    <row r="1223" spans="2:23">
      <c r="B1223" s="281">
        <v>45912</v>
      </c>
      <c r="C1223" s="270" t="s">
        <v>3101</v>
      </c>
      <c r="D1223" s="282" t="s">
        <v>3688</v>
      </c>
      <c r="E1223" s="269">
        <v>1423001</v>
      </c>
      <c r="F1223" s="270" t="s">
        <v>217</v>
      </c>
      <c r="G1223" s="273">
        <v>20000</v>
      </c>
      <c r="H1223" s="273"/>
      <c r="I1223" s="273"/>
      <c r="J1223" s="273"/>
      <c r="K1223" s="273"/>
      <c r="L1223" s="273"/>
      <c r="M1223" s="273"/>
      <c r="N1223" s="273"/>
      <c r="O1223" s="273"/>
      <c r="P1223" s="273"/>
      <c r="Q1223" s="273"/>
      <c r="R1223" s="273"/>
      <c r="S1223" s="273"/>
      <c r="T1223" s="273"/>
      <c r="U1223" s="273">
        <v>20000</v>
      </c>
      <c r="V1223" s="279"/>
      <c r="W1223" s="280"/>
    </row>
    <row r="1224" spans="2:23">
      <c r="B1224" s="281">
        <v>45912</v>
      </c>
      <c r="C1224" s="270" t="s">
        <v>2666</v>
      </c>
      <c r="D1224" s="282" t="s">
        <v>3689</v>
      </c>
      <c r="E1224" s="269">
        <v>1423506</v>
      </c>
      <c r="F1224" s="270" t="s">
        <v>918</v>
      </c>
      <c r="G1224" s="273">
        <v>786</v>
      </c>
      <c r="H1224" s="273"/>
      <c r="I1224" s="273"/>
      <c r="J1224" s="273"/>
      <c r="K1224" s="273"/>
      <c r="L1224" s="273"/>
      <c r="M1224" s="273"/>
      <c r="N1224" s="273"/>
      <c r="O1224" s="273"/>
      <c r="P1224" s="273"/>
      <c r="Q1224" s="273"/>
      <c r="R1224" s="273"/>
      <c r="S1224" s="273"/>
      <c r="T1224" s="273"/>
      <c r="U1224" s="273">
        <v>786</v>
      </c>
      <c r="V1224" s="279"/>
      <c r="W1224" s="280"/>
    </row>
    <row r="1225" spans="2:23">
      <c r="B1225" s="281">
        <v>45912</v>
      </c>
      <c r="C1225" s="270" t="s">
        <v>2643</v>
      </c>
      <c r="D1225" s="282" t="s">
        <v>3690</v>
      </c>
      <c r="E1225" s="269">
        <v>1412007</v>
      </c>
      <c r="F1225" s="270" t="s">
        <v>894</v>
      </c>
      <c r="G1225" s="273">
        <v>2000</v>
      </c>
      <c r="H1225" s="273"/>
      <c r="I1225" s="273"/>
      <c r="J1225" s="273"/>
      <c r="K1225" s="273"/>
      <c r="L1225" s="273"/>
      <c r="M1225" s="273"/>
      <c r="N1225" s="273"/>
      <c r="O1225" s="273"/>
      <c r="P1225" s="273"/>
      <c r="Q1225" s="273"/>
      <c r="R1225" s="273"/>
      <c r="S1225" s="273"/>
      <c r="T1225" s="273"/>
      <c r="U1225" s="273">
        <v>2000</v>
      </c>
      <c r="V1225" s="279"/>
      <c r="W1225" s="280"/>
    </row>
    <row r="1226" spans="2:23">
      <c r="B1226" s="281">
        <v>45912</v>
      </c>
      <c r="C1226" s="270" t="s">
        <v>2643</v>
      </c>
      <c r="D1226" s="282" t="s">
        <v>3691</v>
      </c>
      <c r="E1226" s="269">
        <v>1422033</v>
      </c>
      <c r="F1226" s="270" t="s">
        <v>311</v>
      </c>
      <c r="G1226" s="273">
        <v>1500</v>
      </c>
      <c r="H1226" s="273"/>
      <c r="I1226" s="273"/>
      <c r="J1226" s="273"/>
      <c r="K1226" s="273"/>
      <c r="L1226" s="273"/>
      <c r="M1226" s="273"/>
      <c r="N1226" s="273"/>
      <c r="O1226" s="273"/>
      <c r="P1226" s="273"/>
      <c r="Q1226" s="273"/>
      <c r="R1226" s="273"/>
      <c r="S1226" s="273"/>
      <c r="T1226" s="273"/>
      <c r="U1226" s="273">
        <v>1500</v>
      </c>
      <c r="V1226" s="279"/>
      <c r="W1226" s="280"/>
    </row>
    <row r="1227" spans="2:23">
      <c r="B1227" s="281">
        <v>45912</v>
      </c>
      <c r="C1227" s="270" t="s">
        <v>2643</v>
      </c>
      <c r="D1227" s="282" t="s">
        <v>3692</v>
      </c>
      <c r="E1227" s="269">
        <v>1422011</v>
      </c>
      <c r="F1227" s="270" t="s">
        <v>906</v>
      </c>
      <c r="G1227" s="273">
        <v>1000</v>
      </c>
      <c r="H1227" s="273"/>
      <c r="I1227" s="273"/>
      <c r="J1227" s="273"/>
      <c r="K1227" s="273"/>
      <c r="L1227" s="273"/>
      <c r="M1227" s="273"/>
      <c r="N1227" s="273"/>
      <c r="O1227" s="273"/>
      <c r="P1227" s="273"/>
      <c r="Q1227" s="273"/>
      <c r="R1227" s="273"/>
      <c r="S1227" s="273"/>
      <c r="T1227" s="273"/>
      <c r="U1227" s="273">
        <v>1000</v>
      </c>
      <c r="V1227" s="279"/>
      <c r="W1227" s="280"/>
    </row>
    <row r="1228" spans="2:23">
      <c r="B1228" s="281">
        <v>45912</v>
      </c>
      <c r="C1228" s="270" t="s">
        <v>2643</v>
      </c>
      <c r="D1228" s="282" t="s">
        <v>3692</v>
      </c>
      <c r="E1228" s="269">
        <v>1423078</v>
      </c>
      <c r="F1228" s="270" t="s">
        <v>915</v>
      </c>
      <c r="G1228" s="273">
        <v>2000</v>
      </c>
      <c r="H1228" s="273"/>
      <c r="I1228" s="273"/>
      <c r="J1228" s="273"/>
      <c r="K1228" s="273"/>
      <c r="L1228" s="273"/>
      <c r="M1228" s="273"/>
      <c r="N1228" s="273"/>
      <c r="O1228" s="273"/>
      <c r="P1228" s="273"/>
      <c r="Q1228" s="273"/>
      <c r="R1228" s="273"/>
      <c r="S1228" s="273"/>
      <c r="T1228" s="273"/>
      <c r="U1228" s="273">
        <v>2000</v>
      </c>
      <c r="V1228" s="279"/>
      <c r="W1228" s="280"/>
    </row>
    <row r="1229" spans="2:23">
      <c r="B1229" s="281">
        <v>45912</v>
      </c>
      <c r="C1229" s="270" t="s">
        <v>2643</v>
      </c>
      <c r="D1229" s="282" t="s">
        <v>3693</v>
      </c>
      <c r="E1229" s="269">
        <v>1412007</v>
      </c>
      <c r="F1229" s="270" t="s">
        <v>894</v>
      </c>
      <c r="G1229" s="273">
        <v>4000</v>
      </c>
      <c r="H1229" s="273"/>
      <c r="I1229" s="273"/>
      <c r="J1229" s="273"/>
      <c r="K1229" s="273"/>
      <c r="L1229" s="273"/>
      <c r="M1229" s="273"/>
      <c r="N1229" s="273"/>
      <c r="O1229" s="273"/>
      <c r="P1229" s="273"/>
      <c r="Q1229" s="273"/>
      <c r="R1229" s="273"/>
      <c r="S1229" s="273"/>
      <c r="T1229" s="273"/>
      <c r="U1229" s="273">
        <v>4000</v>
      </c>
      <c r="V1229" s="279"/>
      <c r="W1229" s="280"/>
    </row>
    <row r="1230" spans="2:23">
      <c r="B1230" s="281">
        <v>45912</v>
      </c>
      <c r="C1230" s="270" t="s">
        <v>2643</v>
      </c>
      <c r="D1230" s="282" t="s">
        <v>3693</v>
      </c>
      <c r="E1230" s="269">
        <v>1422018</v>
      </c>
      <c r="F1230" s="270" t="s">
        <v>3525</v>
      </c>
      <c r="G1230" s="273">
        <v>2000</v>
      </c>
      <c r="H1230" s="273"/>
      <c r="I1230" s="273"/>
      <c r="J1230" s="273"/>
      <c r="K1230" s="273"/>
      <c r="L1230" s="273"/>
      <c r="M1230" s="273"/>
      <c r="N1230" s="273"/>
      <c r="O1230" s="273"/>
      <c r="P1230" s="273"/>
      <c r="Q1230" s="273"/>
      <c r="R1230" s="273"/>
      <c r="S1230" s="273"/>
      <c r="T1230" s="273"/>
      <c r="U1230" s="273">
        <v>2000</v>
      </c>
      <c r="V1230" s="279"/>
      <c r="W1230" s="280"/>
    </row>
    <row r="1231" spans="2:23">
      <c r="B1231" s="281">
        <v>45912</v>
      </c>
      <c r="C1231" s="270" t="s">
        <v>2643</v>
      </c>
      <c r="D1231" s="282" t="s">
        <v>3693</v>
      </c>
      <c r="E1231" s="269">
        <v>1422053</v>
      </c>
      <c r="F1231" s="270" t="s">
        <v>3580</v>
      </c>
      <c r="G1231" s="273">
        <v>2000</v>
      </c>
      <c r="H1231" s="273"/>
      <c r="I1231" s="273"/>
      <c r="J1231" s="273"/>
      <c r="K1231" s="273"/>
      <c r="L1231" s="273"/>
      <c r="M1231" s="273"/>
      <c r="N1231" s="273"/>
      <c r="O1231" s="273"/>
      <c r="P1231" s="273"/>
      <c r="Q1231" s="273"/>
      <c r="R1231" s="273"/>
      <c r="S1231" s="273"/>
      <c r="T1231" s="273"/>
      <c r="U1231" s="273">
        <v>2000</v>
      </c>
      <c r="V1231" s="279"/>
      <c r="W1231" s="280"/>
    </row>
    <row r="1232" spans="2:23">
      <c r="B1232" s="281">
        <v>45912</v>
      </c>
      <c r="C1232" s="270" t="s">
        <v>2643</v>
      </c>
      <c r="D1232" s="282" t="s">
        <v>3694</v>
      </c>
      <c r="E1232" s="269">
        <v>1412007</v>
      </c>
      <c r="F1232" s="270" t="s">
        <v>894</v>
      </c>
      <c r="G1232" s="273">
        <v>1000</v>
      </c>
      <c r="H1232" s="273"/>
      <c r="I1232" s="273"/>
      <c r="J1232" s="273"/>
      <c r="K1232" s="273"/>
      <c r="L1232" s="273"/>
      <c r="M1232" s="273"/>
      <c r="N1232" s="273"/>
      <c r="O1232" s="273"/>
      <c r="P1232" s="273"/>
      <c r="Q1232" s="273"/>
      <c r="R1232" s="273"/>
      <c r="S1232" s="273"/>
      <c r="T1232" s="273"/>
      <c r="U1232" s="273">
        <v>1000</v>
      </c>
      <c r="V1232" s="279"/>
      <c r="W1232" s="280"/>
    </row>
    <row r="1233" spans="2:23">
      <c r="B1233" s="281">
        <v>45912</v>
      </c>
      <c r="C1233" s="270" t="s">
        <v>2643</v>
      </c>
      <c r="D1233" s="282" t="s">
        <v>3695</v>
      </c>
      <c r="E1233" s="269">
        <v>1415052</v>
      </c>
      <c r="F1233" s="270" t="s">
        <v>898</v>
      </c>
      <c r="G1233" s="273">
        <v>1000</v>
      </c>
      <c r="H1233" s="273"/>
      <c r="I1233" s="273"/>
      <c r="J1233" s="273"/>
      <c r="K1233" s="273"/>
      <c r="L1233" s="273"/>
      <c r="M1233" s="273"/>
      <c r="N1233" s="273"/>
      <c r="O1233" s="273"/>
      <c r="P1233" s="273"/>
      <c r="Q1233" s="273"/>
      <c r="R1233" s="273"/>
      <c r="S1233" s="273"/>
      <c r="T1233" s="273"/>
      <c r="U1233" s="273">
        <v>1000</v>
      </c>
      <c r="V1233" s="279"/>
      <c r="W1233" s="280"/>
    </row>
    <row r="1234" spans="2:23">
      <c r="B1234" s="281">
        <v>45912</v>
      </c>
      <c r="C1234" s="270" t="s">
        <v>2643</v>
      </c>
      <c r="D1234" s="282" t="s">
        <v>3696</v>
      </c>
      <c r="E1234" s="269">
        <v>1430016</v>
      </c>
      <c r="F1234" s="270" t="s">
        <v>926</v>
      </c>
      <c r="G1234" s="273">
        <v>1400</v>
      </c>
      <c r="H1234" s="273"/>
      <c r="I1234" s="273"/>
      <c r="J1234" s="273"/>
      <c r="K1234" s="273"/>
      <c r="L1234" s="273"/>
      <c r="M1234" s="273"/>
      <c r="N1234" s="273"/>
      <c r="O1234" s="273"/>
      <c r="P1234" s="273"/>
      <c r="Q1234" s="273"/>
      <c r="R1234" s="273"/>
      <c r="S1234" s="273"/>
      <c r="T1234" s="273"/>
      <c r="U1234" s="273">
        <v>1400</v>
      </c>
      <c r="V1234" s="279"/>
      <c r="W1234" s="280"/>
    </row>
    <row r="1235" spans="2:23">
      <c r="B1235" s="281">
        <v>45912</v>
      </c>
      <c r="C1235" s="270" t="s">
        <v>2643</v>
      </c>
      <c r="D1235" s="282" t="s">
        <v>3697</v>
      </c>
      <c r="E1235" s="269">
        <v>1423011</v>
      </c>
      <c r="F1235" s="270" t="s">
        <v>911</v>
      </c>
      <c r="G1235" s="273">
        <v>1500</v>
      </c>
      <c r="H1235" s="273"/>
      <c r="I1235" s="273"/>
      <c r="J1235" s="273"/>
      <c r="K1235" s="273"/>
      <c r="L1235" s="273"/>
      <c r="M1235" s="273"/>
      <c r="N1235" s="273"/>
      <c r="O1235" s="273"/>
      <c r="P1235" s="273"/>
      <c r="Q1235" s="273"/>
      <c r="R1235" s="273"/>
      <c r="S1235" s="273"/>
      <c r="T1235" s="273"/>
      <c r="U1235" s="273">
        <v>1500</v>
      </c>
      <c r="V1235" s="279"/>
      <c r="W1235" s="280"/>
    </row>
    <row r="1236" spans="2:23">
      <c r="B1236" s="281">
        <v>45912</v>
      </c>
      <c r="C1236" s="270" t="s">
        <v>2643</v>
      </c>
      <c r="D1236" s="282" t="s">
        <v>3698</v>
      </c>
      <c r="E1236" s="269">
        <v>1423011</v>
      </c>
      <c r="F1236" s="270" t="s">
        <v>911</v>
      </c>
      <c r="G1236" s="273">
        <v>1200</v>
      </c>
      <c r="H1236" s="273"/>
      <c r="I1236" s="273"/>
      <c r="J1236" s="273"/>
      <c r="K1236" s="273"/>
      <c r="L1236" s="273"/>
      <c r="M1236" s="273"/>
      <c r="N1236" s="273"/>
      <c r="O1236" s="273"/>
      <c r="P1236" s="273"/>
      <c r="Q1236" s="273"/>
      <c r="R1236" s="273"/>
      <c r="S1236" s="273"/>
      <c r="T1236" s="273"/>
      <c r="U1236" s="273">
        <v>1200</v>
      </c>
      <c r="V1236" s="279"/>
      <c r="W1236" s="280"/>
    </row>
    <row r="1237" spans="2:23">
      <c r="B1237" s="281">
        <v>45912</v>
      </c>
      <c r="C1237" s="270" t="s">
        <v>2643</v>
      </c>
      <c r="D1237" s="282" t="s">
        <v>3698</v>
      </c>
      <c r="E1237" s="269">
        <v>1422011</v>
      </c>
      <c r="F1237" s="270" t="s">
        <v>906</v>
      </c>
      <c r="G1237" s="273">
        <v>2000</v>
      </c>
      <c r="H1237" s="273"/>
      <c r="I1237" s="273"/>
      <c r="J1237" s="273"/>
      <c r="K1237" s="273"/>
      <c r="L1237" s="273"/>
      <c r="M1237" s="273"/>
      <c r="N1237" s="273"/>
      <c r="O1237" s="273"/>
      <c r="P1237" s="273"/>
      <c r="Q1237" s="273"/>
      <c r="R1237" s="273"/>
      <c r="S1237" s="273"/>
      <c r="T1237" s="273"/>
      <c r="U1237" s="273">
        <v>2000</v>
      </c>
      <c r="V1237" s="279"/>
      <c r="W1237" s="280"/>
    </row>
    <row r="1238" spans="2:23">
      <c r="B1238" s="281">
        <v>45912</v>
      </c>
      <c r="C1238" s="270" t="s">
        <v>2643</v>
      </c>
      <c r="D1238" s="282" t="s">
        <v>3698</v>
      </c>
      <c r="E1238" s="269">
        <v>1423078</v>
      </c>
      <c r="F1238" s="270" t="s">
        <v>915</v>
      </c>
      <c r="G1238" s="273">
        <v>1000</v>
      </c>
      <c r="H1238" s="273"/>
      <c r="I1238" s="273"/>
      <c r="J1238" s="273"/>
      <c r="K1238" s="273"/>
      <c r="L1238" s="273"/>
      <c r="M1238" s="273"/>
      <c r="N1238" s="273"/>
      <c r="O1238" s="273"/>
      <c r="P1238" s="273"/>
      <c r="Q1238" s="273"/>
      <c r="R1238" s="273"/>
      <c r="S1238" s="273"/>
      <c r="T1238" s="273"/>
      <c r="U1238" s="273">
        <v>1000</v>
      </c>
      <c r="V1238" s="279"/>
      <c r="W1238" s="280"/>
    </row>
    <row r="1239" spans="2:23">
      <c r="B1239" s="281">
        <v>45912</v>
      </c>
      <c r="C1239" s="270" t="s">
        <v>2643</v>
      </c>
      <c r="D1239" s="282" t="s">
        <v>3699</v>
      </c>
      <c r="E1239" s="269">
        <v>1422002</v>
      </c>
      <c r="F1239" s="270" t="s">
        <v>901</v>
      </c>
      <c r="G1239" s="273">
        <v>1330</v>
      </c>
      <c r="H1239" s="273"/>
      <c r="I1239" s="273"/>
      <c r="J1239" s="273"/>
      <c r="K1239" s="273"/>
      <c r="L1239" s="273"/>
      <c r="M1239" s="273"/>
      <c r="N1239" s="273"/>
      <c r="O1239" s="273"/>
      <c r="P1239" s="273"/>
      <c r="Q1239" s="273"/>
      <c r="R1239" s="273"/>
      <c r="S1239" s="273"/>
      <c r="T1239" s="273"/>
      <c r="U1239" s="273">
        <v>1330</v>
      </c>
      <c r="V1239" s="279"/>
      <c r="W1239" s="280"/>
    </row>
    <row r="1240" spans="2:23">
      <c r="B1240" s="281">
        <v>45912</v>
      </c>
      <c r="C1240" s="270" t="s">
        <v>2643</v>
      </c>
      <c r="D1240" s="282" t="s">
        <v>3699</v>
      </c>
      <c r="E1240" s="269">
        <v>1422053</v>
      </c>
      <c r="F1240" s="270" t="s">
        <v>3580</v>
      </c>
      <c r="G1240" s="273">
        <v>1000</v>
      </c>
      <c r="H1240" s="273"/>
      <c r="I1240" s="273"/>
      <c r="J1240" s="273"/>
      <c r="K1240" s="273"/>
      <c r="L1240" s="273"/>
      <c r="M1240" s="273"/>
      <c r="N1240" s="273"/>
      <c r="O1240" s="273"/>
      <c r="P1240" s="273"/>
      <c r="Q1240" s="273"/>
      <c r="R1240" s="273"/>
      <c r="S1240" s="273"/>
      <c r="T1240" s="273"/>
      <c r="U1240" s="273">
        <v>1000</v>
      </c>
      <c r="V1240" s="279"/>
      <c r="W1240" s="280"/>
    </row>
    <row r="1241" spans="2:23">
      <c r="B1241" s="281">
        <v>45912</v>
      </c>
      <c r="C1241" s="270" t="s">
        <v>2643</v>
      </c>
      <c r="D1241" s="282" t="s">
        <v>3700</v>
      </c>
      <c r="E1241" s="269">
        <v>1415052</v>
      </c>
      <c r="F1241" s="270" t="s">
        <v>898</v>
      </c>
      <c r="G1241" s="273">
        <v>5000</v>
      </c>
      <c r="H1241" s="273"/>
      <c r="I1241" s="273"/>
      <c r="J1241" s="273"/>
      <c r="K1241" s="273"/>
      <c r="L1241" s="273"/>
      <c r="M1241" s="273"/>
      <c r="N1241" s="273"/>
      <c r="O1241" s="273"/>
      <c r="P1241" s="273"/>
      <c r="Q1241" s="273"/>
      <c r="R1241" s="273"/>
      <c r="S1241" s="273"/>
      <c r="T1241" s="273"/>
      <c r="U1241" s="273">
        <v>5000</v>
      </c>
      <c r="V1241" s="279"/>
      <c r="W1241" s="280"/>
    </row>
    <row r="1242" spans="2:23">
      <c r="B1242" s="281">
        <v>45912</v>
      </c>
      <c r="C1242" s="270" t="s">
        <v>2643</v>
      </c>
      <c r="D1242" s="282" t="s">
        <v>3700</v>
      </c>
      <c r="E1242" s="269">
        <v>1422024</v>
      </c>
      <c r="F1242" s="270" t="s">
        <v>301</v>
      </c>
      <c r="G1242" s="273">
        <v>3000</v>
      </c>
      <c r="H1242" s="273"/>
      <c r="I1242" s="273"/>
      <c r="J1242" s="273"/>
      <c r="K1242" s="273"/>
      <c r="L1242" s="273"/>
      <c r="M1242" s="273"/>
      <c r="N1242" s="273"/>
      <c r="O1242" s="273"/>
      <c r="P1242" s="273"/>
      <c r="Q1242" s="273"/>
      <c r="R1242" s="273"/>
      <c r="S1242" s="273"/>
      <c r="T1242" s="273"/>
      <c r="U1242" s="273">
        <v>3000</v>
      </c>
      <c r="V1242" s="279"/>
      <c r="W1242" s="280"/>
    </row>
    <row r="1243" spans="2:23">
      <c r="B1243" s="281">
        <v>45912</v>
      </c>
      <c r="C1243" s="270" t="s">
        <v>2643</v>
      </c>
      <c r="D1243" s="282" t="s">
        <v>3700</v>
      </c>
      <c r="E1243" s="269">
        <v>1422036</v>
      </c>
      <c r="F1243" s="270" t="s">
        <v>313</v>
      </c>
      <c r="G1243" s="273">
        <v>7070</v>
      </c>
      <c r="H1243" s="273"/>
      <c r="I1243" s="273"/>
      <c r="J1243" s="273"/>
      <c r="K1243" s="273"/>
      <c r="L1243" s="273"/>
      <c r="M1243" s="273"/>
      <c r="N1243" s="273"/>
      <c r="O1243" s="273"/>
      <c r="P1243" s="273"/>
      <c r="Q1243" s="273"/>
      <c r="R1243" s="273"/>
      <c r="S1243" s="273"/>
      <c r="T1243" s="273"/>
      <c r="U1243" s="273">
        <v>7070</v>
      </c>
      <c r="V1243" s="279"/>
      <c r="W1243" s="280"/>
    </row>
    <row r="1244" spans="2:23">
      <c r="B1244" s="281">
        <v>45915</v>
      </c>
      <c r="C1244" s="270" t="s">
        <v>2644</v>
      </c>
      <c r="D1244" s="282" t="s">
        <v>3701</v>
      </c>
      <c r="E1244" s="269">
        <v>1422011</v>
      </c>
      <c r="F1244" s="270" t="s">
        <v>906</v>
      </c>
      <c r="G1244" s="273">
        <v>1370</v>
      </c>
      <c r="H1244" s="273"/>
      <c r="I1244" s="273"/>
      <c r="J1244" s="273"/>
      <c r="K1244" s="273"/>
      <c r="L1244" s="273"/>
      <c r="M1244" s="273"/>
      <c r="N1244" s="273"/>
      <c r="O1244" s="273"/>
      <c r="P1244" s="273"/>
      <c r="Q1244" s="273"/>
      <c r="R1244" s="273"/>
      <c r="S1244" s="273"/>
      <c r="T1244" s="273"/>
      <c r="U1244" s="273">
        <v>1370</v>
      </c>
      <c r="V1244" s="279"/>
      <c r="W1244" s="280"/>
    </row>
    <row r="1245" spans="2:23">
      <c r="B1245" s="281">
        <v>45915</v>
      </c>
      <c r="C1245" s="270" t="s">
        <v>2644</v>
      </c>
      <c r="D1245" s="282" t="s">
        <v>3701</v>
      </c>
      <c r="E1245" s="269">
        <v>1422033</v>
      </c>
      <c r="F1245" s="270" t="s">
        <v>311</v>
      </c>
      <c r="G1245" s="273">
        <v>1000</v>
      </c>
      <c r="H1245" s="273"/>
      <c r="I1245" s="273"/>
      <c r="J1245" s="273"/>
      <c r="K1245" s="273"/>
      <c r="L1245" s="273"/>
      <c r="M1245" s="273"/>
      <c r="N1245" s="273"/>
      <c r="O1245" s="273"/>
      <c r="P1245" s="273"/>
      <c r="Q1245" s="273"/>
      <c r="R1245" s="273"/>
      <c r="S1245" s="273"/>
      <c r="T1245" s="273"/>
      <c r="U1245" s="273">
        <v>1000</v>
      </c>
      <c r="V1245" s="279"/>
      <c r="W1245" s="280"/>
    </row>
    <row r="1246" spans="2:23">
      <c r="B1246" s="281">
        <v>45915</v>
      </c>
      <c r="C1246" s="270" t="s">
        <v>2646</v>
      </c>
      <c r="D1246" s="282" t="s">
        <v>3702</v>
      </c>
      <c r="E1246" s="269">
        <v>1423078</v>
      </c>
      <c r="F1246" s="270" t="s">
        <v>915</v>
      </c>
      <c r="G1246" s="273">
        <v>3200</v>
      </c>
      <c r="H1246" s="273"/>
      <c r="I1246" s="273"/>
      <c r="J1246" s="273"/>
      <c r="K1246" s="273"/>
      <c r="L1246" s="273"/>
      <c r="M1246" s="273"/>
      <c r="N1246" s="273"/>
      <c r="O1246" s="273"/>
      <c r="P1246" s="273"/>
      <c r="Q1246" s="273"/>
      <c r="R1246" s="273"/>
      <c r="S1246" s="273"/>
      <c r="T1246" s="273"/>
      <c r="U1246" s="273">
        <v>3200</v>
      </c>
      <c r="V1246" s="279"/>
      <c r="W1246" s="280"/>
    </row>
    <row r="1247" spans="2:23">
      <c r="B1247" s="281">
        <v>45915</v>
      </c>
      <c r="C1247" s="270" t="s">
        <v>2644</v>
      </c>
      <c r="D1247" s="282" t="s">
        <v>3703</v>
      </c>
      <c r="E1247" s="269">
        <v>1423017</v>
      </c>
      <c r="F1247" s="270" t="s">
        <v>914</v>
      </c>
      <c r="G1247" s="273">
        <v>443</v>
      </c>
      <c r="H1247" s="273"/>
      <c r="I1247" s="273"/>
      <c r="J1247" s="273"/>
      <c r="K1247" s="273"/>
      <c r="L1247" s="273"/>
      <c r="M1247" s="273"/>
      <c r="N1247" s="273"/>
      <c r="O1247" s="273"/>
      <c r="P1247" s="273"/>
      <c r="Q1247" s="273"/>
      <c r="R1247" s="273"/>
      <c r="S1247" s="273"/>
      <c r="T1247" s="273"/>
      <c r="U1247" s="273">
        <v>443</v>
      </c>
      <c r="V1247" s="279"/>
      <c r="W1247" s="280"/>
    </row>
    <row r="1248" spans="2:23">
      <c r="B1248" s="281">
        <v>45915</v>
      </c>
      <c r="C1248" s="270" t="s">
        <v>2646</v>
      </c>
      <c r="D1248" s="282" t="s">
        <v>3704</v>
      </c>
      <c r="E1248" s="269">
        <v>1422033</v>
      </c>
      <c r="F1248" s="270" t="s">
        <v>311</v>
      </c>
      <c r="G1248" s="273">
        <v>1400</v>
      </c>
      <c r="H1248" s="273"/>
      <c r="I1248" s="273"/>
      <c r="J1248" s="273"/>
      <c r="K1248" s="273"/>
      <c r="L1248" s="273"/>
      <c r="M1248" s="273"/>
      <c r="N1248" s="273"/>
      <c r="O1248" s="273"/>
      <c r="P1248" s="273"/>
      <c r="Q1248" s="273"/>
      <c r="R1248" s="273"/>
      <c r="S1248" s="273"/>
      <c r="T1248" s="273"/>
      <c r="U1248" s="273">
        <v>1400</v>
      </c>
      <c r="V1248" s="279"/>
      <c r="W1248" s="280"/>
    </row>
    <row r="1249" spans="2:23">
      <c r="B1249" s="281">
        <v>45915</v>
      </c>
      <c r="C1249" s="270" t="s">
        <v>2990</v>
      </c>
      <c r="D1249" s="282" t="s">
        <v>3705</v>
      </c>
      <c r="E1249" s="269">
        <v>1422033</v>
      </c>
      <c r="F1249" s="270" t="s">
        <v>311</v>
      </c>
      <c r="G1249" s="273">
        <v>1675</v>
      </c>
      <c r="H1249" s="273"/>
      <c r="I1249" s="273"/>
      <c r="J1249" s="273"/>
      <c r="K1249" s="273"/>
      <c r="L1249" s="273"/>
      <c r="M1249" s="273"/>
      <c r="N1249" s="273"/>
      <c r="O1249" s="273"/>
      <c r="P1249" s="273"/>
      <c r="Q1249" s="273"/>
      <c r="R1249" s="273"/>
      <c r="S1249" s="273"/>
      <c r="T1249" s="273"/>
      <c r="U1249" s="273">
        <v>1675</v>
      </c>
      <c r="V1249" s="279"/>
      <c r="W1249" s="280"/>
    </row>
    <row r="1250" spans="2:23">
      <c r="B1250" s="281">
        <v>45915</v>
      </c>
      <c r="C1250" s="270" t="s">
        <v>3031</v>
      </c>
      <c r="D1250" s="282" t="s">
        <v>3706</v>
      </c>
      <c r="E1250" s="269">
        <v>1422018</v>
      </c>
      <c r="F1250" s="270" t="s">
        <v>3525</v>
      </c>
      <c r="G1250" s="273">
        <v>280</v>
      </c>
      <c r="H1250" s="273"/>
      <c r="I1250" s="273"/>
      <c r="J1250" s="273"/>
      <c r="K1250" s="273"/>
      <c r="L1250" s="273"/>
      <c r="M1250" s="273"/>
      <c r="N1250" s="273"/>
      <c r="O1250" s="273"/>
      <c r="P1250" s="273"/>
      <c r="Q1250" s="273"/>
      <c r="R1250" s="273"/>
      <c r="S1250" s="273"/>
      <c r="T1250" s="273"/>
      <c r="U1250" s="273">
        <v>280</v>
      </c>
      <c r="V1250" s="279"/>
      <c r="W1250" s="280"/>
    </row>
    <row r="1251" spans="2:23">
      <c r="B1251" s="281">
        <v>45915</v>
      </c>
      <c r="C1251" s="270" t="s">
        <v>3031</v>
      </c>
      <c r="D1251" s="282" t="s">
        <v>3707</v>
      </c>
      <c r="E1251" s="269">
        <v>1422017</v>
      </c>
      <c r="F1251" s="270" t="s">
        <v>3528</v>
      </c>
      <c r="G1251" s="273">
        <v>1000</v>
      </c>
      <c r="H1251" s="273"/>
      <c r="I1251" s="273"/>
      <c r="J1251" s="273"/>
      <c r="K1251" s="273"/>
      <c r="L1251" s="273"/>
      <c r="M1251" s="273"/>
      <c r="N1251" s="273"/>
      <c r="O1251" s="273"/>
      <c r="P1251" s="273"/>
      <c r="Q1251" s="273"/>
      <c r="R1251" s="273"/>
      <c r="S1251" s="273"/>
      <c r="T1251" s="273"/>
      <c r="U1251" s="273">
        <v>1000</v>
      </c>
      <c r="V1251" s="279"/>
      <c r="W1251" s="280"/>
    </row>
    <row r="1252" spans="2:23">
      <c r="B1252" s="281">
        <v>45915</v>
      </c>
      <c r="C1252" s="270" t="s">
        <v>3031</v>
      </c>
      <c r="D1252" s="282" t="s">
        <v>3707</v>
      </c>
      <c r="E1252" s="269">
        <v>1422033</v>
      </c>
      <c r="F1252" s="270" t="s">
        <v>311</v>
      </c>
      <c r="G1252" s="273">
        <v>3000</v>
      </c>
      <c r="H1252" s="284"/>
      <c r="I1252" s="284"/>
      <c r="J1252" s="284"/>
      <c r="K1252" s="284"/>
      <c r="L1252" s="284"/>
      <c r="M1252" s="284"/>
      <c r="N1252" s="284"/>
      <c r="O1252" s="284"/>
      <c r="P1252" s="284"/>
      <c r="Q1252" s="284"/>
      <c r="R1252" s="284"/>
      <c r="S1252" s="284"/>
      <c r="T1252" s="285"/>
      <c r="U1252" s="285">
        <v>3000</v>
      </c>
      <c r="V1252" s="279"/>
      <c r="W1252" s="280"/>
    </row>
    <row r="1253" spans="2:23">
      <c r="B1253" s="281">
        <v>45915</v>
      </c>
      <c r="C1253" s="270" t="s">
        <v>3031</v>
      </c>
      <c r="D1253" s="282" t="s">
        <v>3707</v>
      </c>
      <c r="E1253" s="269">
        <v>1422038</v>
      </c>
      <c r="F1253" s="270" t="s">
        <v>3536</v>
      </c>
      <c r="G1253" s="273">
        <v>1240</v>
      </c>
      <c r="H1253" s="273"/>
      <c r="I1253" s="273"/>
      <c r="J1253" s="273"/>
      <c r="K1253" s="273"/>
      <c r="L1253" s="273"/>
      <c r="M1253" s="273"/>
      <c r="N1253" s="273"/>
      <c r="O1253" s="273"/>
      <c r="P1253" s="273"/>
      <c r="Q1253" s="273"/>
      <c r="R1253" s="273"/>
      <c r="S1253" s="273"/>
      <c r="T1253" s="273"/>
      <c r="U1253" s="273">
        <v>1240</v>
      </c>
      <c r="V1253" s="279"/>
      <c r="W1253" s="280"/>
    </row>
    <row r="1254" spans="2:23">
      <c r="B1254" s="281">
        <v>45915</v>
      </c>
      <c r="C1254" s="270" t="s">
        <v>3031</v>
      </c>
      <c r="D1254" s="282" t="s">
        <v>3707</v>
      </c>
      <c r="E1254" s="269">
        <v>1422062</v>
      </c>
      <c r="F1254" s="270" t="s">
        <v>335</v>
      </c>
      <c r="G1254" s="273">
        <v>1500</v>
      </c>
      <c r="H1254" s="273"/>
      <c r="I1254" s="273"/>
      <c r="J1254" s="273"/>
      <c r="K1254" s="273"/>
      <c r="L1254" s="273"/>
      <c r="M1254" s="273"/>
      <c r="N1254" s="273"/>
      <c r="O1254" s="273"/>
      <c r="P1254" s="273"/>
      <c r="Q1254" s="273"/>
      <c r="R1254" s="273"/>
      <c r="S1254" s="273"/>
      <c r="T1254" s="273"/>
      <c r="U1254" s="273">
        <v>1500</v>
      </c>
      <c r="V1254" s="279"/>
      <c r="W1254" s="280"/>
    </row>
    <row r="1255" spans="2:23">
      <c r="B1255" s="281">
        <v>45915</v>
      </c>
      <c r="C1255" s="270" t="s">
        <v>2810</v>
      </c>
      <c r="D1255" s="282" t="s">
        <v>3708</v>
      </c>
      <c r="E1255" s="269">
        <v>1423517</v>
      </c>
      <c r="F1255" s="270" t="s">
        <v>919</v>
      </c>
      <c r="G1255" s="273">
        <v>1670</v>
      </c>
      <c r="H1255" s="273"/>
      <c r="I1255" s="273"/>
      <c r="J1255" s="273"/>
      <c r="K1255" s="273"/>
      <c r="L1255" s="273"/>
      <c r="M1255" s="273"/>
      <c r="N1255" s="273"/>
      <c r="O1255" s="273"/>
      <c r="P1255" s="273"/>
      <c r="Q1255" s="273"/>
      <c r="R1255" s="273"/>
      <c r="S1255" s="273"/>
      <c r="T1255" s="273"/>
      <c r="U1255" s="273">
        <v>1670</v>
      </c>
      <c r="V1255" s="279"/>
      <c r="W1255" s="280"/>
    </row>
    <row r="1256" spans="2:23">
      <c r="B1256" s="281">
        <v>45915</v>
      </c>
      <c r="C1256" s="270" t="s">
        <v>2810</v>
      </c>
      <c r="D1256" s="282" t="s">
        <v>3709</v>
      </c>
      <c r="E1256" s="269">
        <v>1423517</v>
      </c>
      <c r="F1256" s="270" t="s">
        <v>919</v>
      </c>
      <c r="G1256" s="273">
        <v>1665</v>
      </c>
      <c r="H1256" s="273"/>
      <c r="I1256" s="273"/>
      <c r="J1256" s="273"/>
      <c r="K1256" s="273"/>
      <c r="L1256" s="273"/>
      <c r="M1256" s="273"/>
      <c r="N1256" s="273"/>
      <c r="O1256" s="273"/>
      <c r="P1256" s="273"/>
      <c r="Q1256" s="273"/>
      <c r="R1256" s="273"/>
      <c r="S1256" s="273"/>
      <c r="T1256" s="273"/>
      <c r="U1256" s="273">
        <v>1665</v>
      </c>
      <c r="V1256" s="279"/>
      <c r="W1256" s="280"/>
    </row>
    <row r="1257" spans="2:23">
      <c r="B1257" s="281">
        <v>45915</v>
      </c>
      <c r="C1257" s="270" t="s">
        <v>3710</v>
      </c>
      <c r="D1257" s="282" t="s">
        <v>3711</v>
      </c>
      <c r="E1257" s="269">
        <v>1423078</v>
      </c>
      <c r="F1257" s="270" t="s">
        <v>915</v>
      </c>
      <c r="G1257" s="273">
        <v>800</v>
      </c>
      <c r="H1257" s="273"/>
      <c r="I1257" s="273"/>
      <c r="J1257" s="273"/>
      <c r="K1257" s="273"/>
      <c r="L1257" s="273"/>
      <c r="M1257" s="273"/>
      <c r="N1257" s="273"/>
      <c r="O1257" s="273"/>
      <c r="P1257" s="273"/>
      <c r="Q1257" s="273"/>
      <c r="R1257" s="273"/>
      <c r="S1257" s="273"/>
      <c r="T1257" s="273"/>
      <c r="U1257" s="273">
        <v>800</v>
      </c>
      <c r="V1257" s="279"/>
      <c r="W1257" s="280"/>
    </row>
    <row r="1258" spans="2:23">
      <c r="B1258" s="281">
        <v>45916</v>
      </c>
      <c r="C1258" s="270" t="s">
        <v>3539</v>
      </c>
      <c r="D1258" s="282" t="s">
        <v>3712</v>
      </c>
      <c r="E1258" s="269">
        <v>1430007</v>
      </c>
      <c r="F1258" s="270" t="s">
        <v>924</v>
      </c>
      <c r="G1258" s="273">
        <v>4000</v>
      </c>
      <c r="H1258" s="273"/>
      <c r="I1258" s="273"/>
      <c r="J1258" s="273"/>
      <c r="K1258" s="273"/>
      <c r="L1258" s="273"/>
      <c r="M1258" s="273"/>
      <c r="N1258" s="273"/>
      <c r="O1258" s="273"/>
      <c r="P1258" s="273"/>
      <c r="Q1258" s="273"/>
      <c r="R1258" s="273"/>
      <c r="S1258" s="273"/>
      <c r="T1258" s="273"/>
      <c r="U1258" s="273">
        <v>4000</v>
      </c>
      <c r="V1258" s="279"/>
      <c r="W1258" s="280"/>
    </row>
    <row r="1259" spans="2:23">
      <c r="B1259" s="281">
        <v>45916</v>
      </c>
      <c r="C1259" s="270" t="s">
        <v>3101</v>
      </c>
      <c r="D1259" s="282" t="s">
        <v>3713</v>
      </c>
      <c r="E1259" s="269">
        <v>1423001</v>
      </c>
      <c r="F1259" s="270" t="s">
        <v>217</v>
      </c>
      <c r="G1259" s="273">
        <v>10000</v>
      </c>
      <c r="H1259" s="273"/>
      <c r="I1259" s="273"/>
      <c r="J1259" s="273"/>
      <c r="K1259" s="273"/>
      <c r="L1259" s="273"/>
      <c r="M1259" s="273"/>
      <c r="N1259" s="273"/>
      <c r="O1259" s="273"/>
      <c r="P1259" s="273"/>
      <c r="Q1259" s="273"/>
      <c r="R1259" s="273"/>
      <c r="S1259" s="273"/>
      <c r="T1259" s="273"/>
      <c r="U1259" s="273">
        <v>10000</v>
      </c>
      <c r="V1259" s="279"/>
      <c r="W1259" s="280"/>
    </row>
    <row r="1260" spans="2:23">
      <c r="B1260" s="281">
        <v>45918</v>
      </c>
      <c r="C1260" s="270" t="s">
        <v>3101</v>
      </c>
      <c r="D1260" s="282" t="s">
        <v>3714</v>
      </c>
      <c r="E1260" s="269">
        <v>1430007</v>
      </c>
      <c r="F1260" s="270" t="s">
        <v>924</v>
      </c>
      <c r="G1260" s="273">
        <v>20000</v>
      </c>
      <c r="H1260" s="273"/>
      <c r="I1260" s="273"/>
      <c r="J1260" s="273"/>
      <c r="K1260" s="273"/>
      <c r="L1260" s="273"/>
      <c r="M1260" s="273"/>
      <c r="N1260" s="273"/>
      <c r="O1260" s="273"/>
      <c r="P1260" s="273"/>
      <c r="Q1260" s="273"/>
      <c r="R1260" s="273"/>
      <c r="S1260" s="273"/>
      <c r="T1260" s="273"/>
      <c r="U1260" s="273">
        <v>20000</v>
      </c>
      <c r="V1260" s="279"/>
      <c r="W1260" s="280"/>
    </row>
    <row r="1261" spans="2:23">
      <c r="B1261" s="281">
        <v>45919</v>
      </c>
      <c r="C1261" s="270" t="s">
        <v>2643</v>
      </c>
      <c r="D1261" s="282" t="s">
        <v>3715</v>
      </c>
      <c r="E1261" s="269">
        <v>1423011</v>
      </c>
      <c r="F1261" s="270" t="s">
        <v>911</v>
      </c>
      <c r="G1261" s="273">
        <v>1910</v>
      </c>
      <c r="H1261" s="273"/>
      <c r="I1261" s="273"/>
      <c r="J1261" s="273"/>
      <c r="K1261" s="273"/>
      <c r="L1261" s="273"/>
      <c r="M1261" s="273"/>
      <c r="N1261" s="273"/>
      <c r="O1261" s="273"/>
      <c r="P1261" s="273"/>
      <c r="Q1261" s="273"/>
      <c r="R1261" s="273"/>
      <c r="S1261" s="273"/>
      <c r="T1261" s="273"/>
      <c r="U1261" s="273">
        <v>1910</v>
      </c>
      <c r="V1261" s="279"/>
      <c r="W1261" s="280"/>
    </row>
    <row r="1262" spans="2:23">
      <c r="B1262" s="281">
        <v>45919</v>
      </c>
      <c r="C1262" s="270" t="s">
        <v>2643</v>
      </c>
      <c r="D1262" s="282" t="s">
        <v>3715</v>
      </c>
      <c r="E1262" s="269">
        <v>1423078</v>
      </c>
      <c r="F1262" s="270" t="s">
        <v>915</v>
      </c>
      <c r="G1262" s="273">
        <v>4000</v>
      </c>
      <c r="H1262" s="273"/>
      <c r="I1262" s="273"/>
      <c r="J1262" s="273"/>
      <c r="K1262" s="273"/>
      <c r="L1262" s="273"/>
      <c r="M1262" s="273"/>
      <c r="N1262" s="273"/>
      <c r="O1262" s="273"/>
      <c r="P1262" s="273"/>
      <c r="Q1262" s="273"/>
      <c r="R1262" s="273"/>
      <c r="S1262" s="273"/>
      <c r="T1262" s="273"/>
      <c r="U1262" s="273">
        <v>4000</v>
      </c>
      <c r="V1262" s="279"/>
      <c r="W1262" s="280"/>
    </row>
    <row r="1263" spans="2:23">
      <c r="B1263" s="281">
        <v>45919</v>
      </c>
      <c r="C1263" s="270" t="s">
        <v>2643</v>
      </c>
      <c r="D1263" s="282" t="s">
        <v>3715</v>
      </c>
      <c r="E1263" s="269">
        <v>1415052</v>
      </c>
      <c r="F1263" s="270" t="s">
        <v>898</v>
      </c>
      <c r="G1263" s="273">
        <v>5000</v>
      </c>
      <c r="H1263" s="273"/>
      <c r="I1263" s="273"/>
      <c r="J1263" s="273"/>
      <c r="K1263" s="273"/>
      <c r="L1263" s="273"/>
      <c r="M1263" s="273"/>
      <c r="N1263" s="273"/>
      <c r="O1263" s="273"/>
      <c r="P1263" s="273"/>
      <c r="Q1263" s="273"/>
      <c r="R1263" s="273"/>
      <c r="S1263" s="273"/>
      <c r="T1263" s="273"/>
      <c r="U1263" s="273">
        <v>5000</v>
      </c>
      <c r="V1263" s="279"/>
      <c r="W1263" s="280"/>
    </row>
    <row r="1264" spans="2:23">
      <c r="B1264" s="281">
        <v>45919</v>
      </c>
      <c r="C1264" s="270" t="s">
        <v>2643</v>
      </c>
      <c r="D1264" s="282" t="s">
        <v>3716</v>
      </c>
      <c r="E1264" s="269">
        <v>1422011</v>
      </c>
      <c r="F1264" s="270" t="s">
        <v>906</v>
      </c>
      <c r="G1264" s="273">
        <v>3542.75</v>
      </c>
      <c r="H1264" s="273"/>
      <c r="I1264" s="273"/>
      <c r="J1264" s="273"/>
      <c r="K1264" s="273"/>
      <c r="L1264" s="273"/>
      <c r="M1264" s="273"/>
      <c r="N1264" s="273"/>
      <c r="O1264" s="273"/>
      <c r="P1264" s="273"/>
      <c r="Q1264" s="273"/>
      <c r="R1264" s="273"/>
      <c r="S1264" s="273"/>
      <c r="T1264" s="273"/>
      <c r="U1264" s="273">
        <v>3542.75</v>
      </c>
      <c r="V1264" s="279"/>
      <c r="W1264" s="280"/>
    </row>
    <row r="1265" spans="2:23">
      <c r="B1265" s="281">
        <v>45919</v>
      </c>
      <c r="C1265" s="270" t="s">
        <v>2643</v>
      </c>
      <c r="D1265" s="282" t="s">
        <v>3716</v>
      </c>
      <c r="E1265" s="269">
        <v>1422018</v>
      </c>
      <c r="F1265" s="270" t="s">
        <v>3525</v>
      </c>
      <c r="G1265" s="273">
        <v>3000</v>
      </c>
      <c r="H1265" s="273"/>
      <c r="I1265" s="273"/>
      <c r="J1265" s="273"/>
      <c r="K1265" s="273"/>
      <c r="L1265" s="273"/>
      <c r="M1265" s="273"/>
      <c r="N1265" s="273"/>
      <c r="O1265" s="273"/>
      <c r="P1265" s="273"/>
      <c r="Q1265" s="273"/>
      <c r="R1265" s="273"/>
      <c r="S1265" s="273"/>
      <c r="T1265" s="273"/>
      <c r="U1265" s="273">
        <v>3000</v>
      </c>
      <c r="V1265" s="279"/>
      <c r="W1265" s="280"/>
    </row>
    <row r="1266" spans="2:23">
      <c r="B1266" s="281">
        <v>45919</v>
      </c>
      <c r="C1266" s="270" t="s">
        <v>2643</v>
      </c>
      <c r="D1266" s="282" t="s">
        <v>3716</v>
      </c>
      <c r="E1266" s="269">
        <v>1422042</v>
      </c>
      <c r="F1266" s="270" t="s">
        <v>321</v>
      </c>
      <c r="G1266" s="273">
        <v>2000</v>
      </c>
      <c r="H1266" s="273"/>
      <c r="I1266" s="273"/>
      <c r="J1266" s="273"/>
      <c r="K1266" s="273"/>
      <c r="L1266" s="273"/>
      <c r="M1266" s="273"/>
      <c r="N1266" s="273"/>
      <c r="O1266" s="273"/>
      <c r="P1266" s="273"/>
      <c r="Q1266" s="273"/>
      <c r="R1266" s="273"/>
      <c r="S1266" s="273"/>
      <c r="T1266" s="273"/>
      <c r="U1266" s="273">
        <v>2000</v>
      </c>
      <c r="V1266" s="279"/>
      <c r="W1266" s="280"/>
    </row>
    <row r="1267" spans="2:23">
      <c r="B1267" s="281">
        <v>45919</v>
      </c>
      <c r="C1267" s="270" t="s">
        <v>2643</v>
      </c>
      <c r="D1267" s="282" t="s">
        <v>3717</v>
      </c>
      <c r="E1267" s="269">
        <v>1423078</v>
      </c>
      <c r="F1267" s="270" t="s">
        <v>915</v>
      </c>
      <c r="G1267" s="273">
        <v>500.47</v>
      </c>
      <c r="H1267" s="273"/>
      <c r="I1267" s="273"/>
      <c r="J1267" s="273"/>
      <c r="K1267" s="273"/>
      <c r="L1267" s="273"/>
      <c r="M1267" s="273"/>
      <c r="N1267" s="273"/>
      <c r="O1267" s="273"/>
      <c r="P1267" s="273"/>
      <c r="Q1267" s="273"/>
      <c r="R1267" s="273"/>
      <c r="S1267" s="273"/>
      <c r="T1267" s="273"/>
      <c r="U1267" s="273">
        <v>500.47</v>
      </c>
      <c r="V1267" s="279"/>
      <c r="W1267" s="280"/>
    </row>
    <row r="1268" spans="2:23">
      <c r="B1268" s="281">
        <v>45919</v>
      </c>
      <c r="C1268" s="270" t="s">
        <v>2643</v>
      </c>
      <c r="D1268" s="282" t="s">
        <v>3718</v>
      </c>
      <c r="E1268" s="269">
        <v>1412007</v>
      </c>
      <c r="F1268" s="270" t="s">
        <v>894</v>
      </c>
      <c r="G1268" s="273">
        <v>2000</v>
      </c>
      <c r="H1268" s="273"/>
      <c r="I1268" s="273"/>
      <c r="J1268" s="273"/>
      <c r="K1268" s="273"/>
      <c r="L1268" s="273"/>
      <c r="M1268" s="273"/>
      <c r="N1268" s="273"/>
      <c r="O1268" s="273"/>
      <c r="P1268" s="273"/>
      <c r="Q1268" s="273"/>
      <c r="R1268" s="273"/>
      <c r="S1268" s="273"/>
      <c r="T1268" s="273"/>
      <c r="U1268" s="273">
        <v>2000</v>
      </c>
      <c r="V1268" s="279"/>
      <c r="W1268" s="280"/>
    </row>
    <row r="1269" spans="2:23">
      <c r="B1269" s="281">
        <v>45919</v>
      </c>
      <c r="C1269" s="270" t="s">
        <v>2643</v>
      </c>
      <c r="D1269" s="282" t="s">
        <v>3718</v>
      </c>
      <c r="E1269" s="269">
        <v>1415052</v>
      </c>
      <c r="F1269" s="270" t="s">
        <v>898</v>
      </c>
      <c r="G1269" s="273">
        <v>1000</v>
      </c>
      <c r="H1269" s="273"/>
      <c r="I1269" s="273"/>
      <c r="J1269" s="273"/>
      <c r="K1269" s="273"/>
      <c r="L1269" s="273"/>
      <c r="M1269" s="273"/>
      <c r="N1269" s="273"/>
      <c r="O1269" s="273"/>
      <c r="P1269" s="273"/>
      <c r="Q1269" s="273"/>
      <c r="R1269" s="273"/>
      <c r="S1269" s="273"/>
      <c r="T1269" s="273"/>
      <c r="U1269" s="273">
        <v>1000</v>
      </c>
      <c r="V1269" s="279"/>
      <c r="W1269" s="280"/>
    </row>
    <row r="1270" spans="2:23">
      <c r="B1270" s="281">
        <v>45919</v>
      </c>
      <c r="C1270" s="270" t="s">
        <v>2643</v>
      </c>
      <c r="D1270" s="282" t="s">
        <v>3719</v>
      </c>
      <c r="E1270" s="269">
        <v>1412007</v>
      </c>
      <c r="F1270" s="270" t="s">
        <v>894</v>
      </c>
      <c r="G1270" s="273">
        <v>10000</v>
      </c>
      <c r="H1270" s="273"/>
      <c r="I1270" s="273"/>
      <c r="J1270" s="273"/>
      <c r="K1270" s="273"/>
      <c r="L1270" s="273"/>
      <c r="M1270" s="273"/>
      <c r="N1270" s="273"/>
      <c r="O1270" s="273"/>
      <c r="P1270" s="273"/>
      <c r="Q1270" s="273"/>
      <c r="R1270" s="273"/>
      <c r="S1270" s="273"/>
      <c r="T1270" s="273"/>
      <c r="U1270" s="273">
        <v>10000</v>
      </c>
      <c r="V1270" s="279"/>
      <c r="W1270" s="280"/>
    </row>
    <row r="1271" spans="2:23">
      <c r="B1271" s="281">
        <v>45919</v>
      </c>
      <c r="C1271" s="270" t="s">
        <v>2643</v>
      </c>
      <c r="D1271" s="282" t="s">
        <v>3719</v>
      </c>
      <c r="E1271" s="269">
        <v>1415052</v>
      </c>
      <c r="F1271" s="270" t="s">
        <v>898</v>
      </c>
      <c r="G1271" s="273">
        <v>7000</v>
      </c>
      <c r="H1271" s="273"/>
      <c r="I1271" s="273"/>
      <c r="J1271" s="273"/>
      <c r="K1271" s="273"/>
      <c r="L1271" s="273"/>
      <c r="M1271" s="273"/>
      <c r="N1271" s="273"/>
      <c r="O1271" s="273"/>
      <c r="P1271" s="273"/>
      <c r="Q1271" s="273"/>
      <c r="R1271" s="273"/>
      <c r="S1271" s="273"/>
      <c r="T1271" s="273"/>
      <c r="U1271" s="273">
        <v>7000</v>
      </c>
      <c r="V1271" s="279"/>
      <c r="W1271" s="280"/>
    </row>
    <row r="1272" spans="2:23">
      <c r="B1272" s="281">
        <v>45919</v>
      </c>
      <c r="C1272" s="270" t="s">
        <v>2643</v>
      </c>
      <c r="D1272" s="282" t="s">
        <v>3719</v>
      </c>
      <c r="E1272" s="269">
        <v>1422011</v>
      </c>
      <c r="F1272" s="270" t="s">
        <v>906</v>
      </c>
      <c r="G1272" s="273">
        <v>2000</v>
      </c>
      <c r="H1272" s="273"/>
      <c r="I1272" s="273"/>
      <c r="J1272" s="273"/>
      <c r="K1272" s="273"/>
      <c r="L1272" s="273"/>
      <c r="M1272" s="273"/>
      <c r="N1272" s="273"/>
      <c r="O1272" s="273"/>
      <c r="P1272" s="273"/>
      <c r="Q1272" s="273"/>
      <c r="R1272" s="273"/>
      <c r="S1272" s="273"/>
      <c r="T1272" s="273"/>
      <c r="U1272" s="273">
        <v>2000</v>
      </c>
      <c r="V1272" s="279"/>
      <c r="W1272" s="280"/>
    </row>
    <row r="1273" spans="2:23">
      <c r="B1273" s="281">
        <v>45919</v>
      </c>
      <c r="C1273" s="270" t="s">
        <v>2643</v>
      </c>
      <c r="D1273" s="282" t="s">
        <v>3719</v>
      </c>
      <c r="E1273" s="269">
        <v>1423078</v>
      </c>
      <c r="F1273" s="270" t="s">
        <v>915</v>
      </c>
      <c r="G1273" s="273">
        <v>3438.55</v>
      </c>
      <c r="H1273" s="273"/>
      <c r="I1273" s="273"/>
      <c r="J1273" s="273"/>
      <c r="K1273" s="273"/>
      <c r="L1273" s="273"/>
      <c r="M1273" s="273"/>
      <c r="N1273" s="273"/>
      <c r="O1273" s="273"/>
      <c r="P1273" s="273"/>
      <c r="Q1273" s="273"/>
      <c r="R1273" s="273"/>
      <c r="S1273" s="273"/>
      <c r="T1273" s="273"/>
      <c r="U1273" s="273">
        <v>3438.55</v>
      </c>
      <c r="V1273" s="279"/>
      <c r="W1273" s="280"/>
    </row>
    <row r="1274" spans="2:23">
      <c r="B1274" s="281">
        <v>45919</v>
      </c>
      <c r="C1274" s="270" t="s">
        <v>2643</v>
      </c>
      <c r="D1274" s="282" t="s">
        <v>3720</v>
      </c>
      <c r="E1274" s="269">
        <v>1415052</v>
      </c>
      <c r="F1274" s="270" t="s">
        <v>898</v>
      </c>
      <c r="G1274" s="273">
        <v>2060</v>
      </c>
      <c r="H1274" s="273"/>
      <c r="I1274" s="273"/>
      <c r="J1274" s="273"/>
      <c r="K1274" s="273"/>
      <c r="L1274" s="273"/>
      <c r="M1274" s="273"/>
      <c r="N1274" s="273"/>
      <c r="O1274" s="273"/>
      <c r="P1274" s="273"/>
      <c r="Q1274" s="273"/>
      <c r="R1274" s="273"/>
      <c r="S1274" s="273"/>
      <c r="T1274" s="273"/>
      <c r="U1274" s="273">
        <v>2060</v>
      </c>
      <c r="V1274" s="279"/>
      <c r="W1274" s="280"/>
    </row>
    <row r="1275" spans="2:23">
      <c r="B1275" s="281">
        <v>45919</v>
      </c>
      <c r="C1275" s="270" t="s">
        <v>2643</v>
      </c>
      <c r="D1275" s="282" t="s">
        <v>3720</v>
      </c>
      <c r="E1275" s="269">
        <v>1422011</v>
      </c>
      <c r="F1275" s="270" t="s">
        <v>906</v>
      </c>
      <c r="G1275" s="273">
        <v>2000</v>
      </c>
      <c r="H1275" s="284"/>
      <c r="I1275" s="284"/>
      <c r="J1275" s="284"/>
      <c r="K1275" s="284"/>
      <c r="L1275" s="284"/>
      <c r="M1275" s="284"/>
      <c r="N1275" s="284"/>
      <c r="O1275" s="284"/>
      <c r="P1275" s="284"/>
      <c r="Q1275" s="284"/>
      <c r="R1275" s="284"/>
      <c r="S1275" s="284"/>
      <c r="T1275" s="285"/>
      <c r="U1275" s="285">
        <v>2000</v>
      </c>
      <c r="V1275" s="279"/>
      <c r="W1275" s="280"/>
    </row>
    <row r="1276" spans="2:23">
      <c r="B1276" s="281">
        <v>45919</v>
      </c>
      <c r="C1276" s="270" t="s">
        <v>2643</v>
      </c>
      <c r="D1276" s="282" t="s">
        <v>3720</v>
      </c>
      <c r="E1276" s="269">
        <v>1423078</v>
      </c>
      <c r="F1276" s="270" t="s">
        <v>915</v>
      </c>
      <c r="G1276" s="273">
        <v>2000</v>
      </c>
      <c r="H1276" s="273"/>
      <c r="I1276" s="273"/>
      <c r="J1276" s="273"/>
      <c r="K1276" s="273"/>
      <c r="L1276" s="273"/>
      <c r="M1276" s="273"/>
      <c r="N1276" s="273"/>
      <c r="O1276" s="273"/>
      <c r="P1276" s="273"/>
      <c r="Q1276" s="273"/>
      <c r="R1276" s="273"/>
      <c r="S1276" s="273"/>
      <c r="T1276" s="273"/>
      <c r="U1276" s="273">
        <v>2000</v>
      </c>
      <c r="V1276" s="279"/>
      <c r="W1276" s="280"/>
    </row>
    <row r="1277" spans="2:23">
      <c r="B1277" s="281">
        <v>45923</v>
      </c>
      <c r="C1277" s="270" t="s">
        <v>2643</v>
      </c>
      <c r="D1277" s="282" t="s">
        <v>3721</v>
      </c>
      <c r="E1277" s="269">
        <v>1423078</v>
      </c>
      <c r="F1277" s="270" t="s">
        <v>915</v>
      </c>
      <c r="G1277" s="273">
        <v>550</v>
      </c>
      <c r="H1277" s="273"/>
      <c r="I1277" s="273"/>
      <c r="J1277" s="273"/>
      <c r="K1277" s="273"/>
      <c r="L1277" s="273"/>
      <c r="M1277" s="273"/>
      <c r="N1277" s="273"/>
      <c r="O1277" s="273"/>
      <c r="P1277" s="273"/>
      <c r="Q1277" s="273"/>
      <c r="R1277" s="273"/>
      <c r="S1277" s="273"/>
      <c r="T1277" s="273"/>
      <c r="U1277" s="273">
        <v>550</v>
      </c>
      <c r="V1277" s="279"/>
      <c r="W1277" s="280"/>
    </row>
    <row r="1278" spans="2:23">
      <c r="B1278" s="281">
        <v>45923</v>
      </c>
      <c r="C1278" s="270" t="s">
        <v>2643</v>
      </c>
      <c r="D1278" s="282" t="s">
        <v>3722</v>
      </c>
      <c r="E1278" s="269">
        <v>1412022</v>
      </c>
      <c r="F1278" s="270" t="s">
        <v>259</v>
      </c>
      <c r="G1278" s="273">
        <v>42000</v>
      </c>
      <c r="H1278" s="273"/>
      <c r="I1278" s="273"/>
      <c r="J1278" s="273"/>
      <c r="K1278" s="273"/>
      <c r="L1278" s="273"/>
      <c r="M1278" s="273"/>
      <c r="N1278" s="273"/>
      <c r="O1278" s="273"/>
      <c r="P1278" s="273"/>
      <c r="Q1278" s="273"/>
      <c r="R1278" s="273"/>
      <c r="S1278" s="273"/>
      <c r="T1278" s="273"/>
      <c r="U1278" s="273">
        <v>42000</v>
      </c>
      <c r="V1278" s="279"/>
      <c r="W1278" s="280"/>
    </row>
    <row r="1279" spans="2:23">
      <c r="B1279" s="281">
        <v>45923</v>
      </c>
      <c r="C1279" s="270" t="s">
        <v>2643</v>
      </c>
      <c r="D1279" s="282" t="s">
        <v>3723</v>
      </c>
      <c r="E1279" s="269">
        <v>1412007</v>
      </c>
      <c r="F1279" s="270" t="s">
        <v>894</v>
      </c>
      <c r="G1279" s="273">
        <v>5000</v>
      </c>
      <c r="H1279" s="273"/>
      <c r="I1279" s="273"/>
      <c r="J1279" s="273"/>
      <c r="K1279" s="273"/>
      <c r="L1279" s="273"/>
      <c r="M1279" s="273"/>
      <c r="N1279" s="273"/>
      <c r="O1279" s="273"/>
      <c r="P1279" s="273"/>
      <c r="Q1279" s="273"/>
      <c r="R1279" s="273"/>
      <c r="S1279" s="273"/>
      <c r="T1279" s="273"/>
      <c r="U1279" s="273">
        <v>5000</v>
      </c>
      <c r="V1279" s="279"/>
      <c r="W1279" s="280"/>
    </row>
    <row r="1280" spans="2:23">
      <c r="B1280" s="281">
        <v>45923</v>
      </c>
      <c r="C1280" s="270" t="s">
        <v>2643</v>
      </c>
      <c r="D1280" s="282" t="s">
        <v>3723</v>
      </c>
      <c r="E1280" s="269">
        <v>1415052</v>
      </c>
      <c r="F1280" s="270" t="s">
        <v>898</v>
      </c>
      <c r="G1280" s="273">
        <v>4000</v>
      </c>
      <c r="H1280" s="273"/>
      <c r="I1280" s="273"/>
      <c r="J1280" s="273"/>
      <c r="K1280" s="273"/>
      <c r="L1280" s="273"/>
      <c r="M1280" s="273"/>
      <c r="N1280" s="273"/>
      <c r="O1280" s="273"/>
      <c r="P1280" s="273"/>
      <c r="Q1280" s="273"/>
      <c r="R1280" s="273"/>
      <c r="S1280" s="273"/>
      <c r="T1280" s="273"/>
      <c r="U1280" s="273">
        <v>4000</v>
      </c>
      <c r="V1280" s="279"/>
      <c r="W1280" s="280"/>
    </row>
    <row r="1281" spans="2:23">
      <c r="B1281" s="281">
        <v>45923</v>
      </c>
      <c r="C1281" s="270" t="s">
        <v>2643</v>
      </c>
      <c r="D1281" s="282" t="s">
        <v>3723</v>
      </c>
      <c r="E1281" s="269">
        <v>1422011</v>
      </c>
      <c r="F1281" s="270" t="s">
        <v>906</v>
      </c>
      <c r="G1281" s="273">
        <v>2700</v>
      </c>
      <c r="H1281" s="273"/>
      <c r="I1281" s="273"/>
      <c r="J1281" s="273"/>
      <c r="K1281" s="273"/>
      <c r="L1281" s="273"/>
      <c r="M1281" s="273"/>
      <c r="N1281" s="273"/>
      <c r="O1281" s="273"/>
      <c r="P1281" s="273"/>
      <c r="Q1281" s="273"/>
      <c r="R1281" s="273"/>
      <c r="S1281" s="273"/>
      <c r="T1281" s="273"/>
      <c r="U1281" s="273">
        <v>2700</v>
      </c>
      <c r="V1281" s="279"/>
      <c r="W1281" s="280"/>
    </row>
    <row r="1282" spans="2:23">
      <c r="B1282" s="281">
        <v>45923</v>
      </c>
      <c r="C1282" s="270" t="s">
        <v>3101</v>
      </c>
      <c r="D1282" s="282" t="s">
        <v>3724</v>
      </c>
      <c r="E1282" s="269">
        <v>1423001</v>
      </c>
      <c r="F1282" s="270" t="s">
        <v>217</v>
      </c>
      <c r="G1282" s="273">
        <v>20000</v>
      </c>
      <c r="H1282" s="273"/>
      <c r="I1282" s="273"/>
      <c r="J1282" s="273"/>
      <c r="K1282" s="273"/>
      <c r="L1282" s="273"/>
      <c r="M1282" s="273"/>
      <c r="N1282" s="273"/>
      <c r="O1282" s="273"/>
      <c r="P1282" s="273"/>
      <c r="Q1282" s="273"/>
      <c r="R1282" s="273"/>
      <c r="S1282" s="273"/>
      <c r="T1282" s="273"/>
      <c r="U1282" s="273">
        <v>20000</v>
      </c>
      <c r="V1282" s="279"/>
      <c r="W1282" s="280"/>
    </row>
    <row r="1283" spans="2:23">
      <c r="B1283" s="281">
        <v>45925</v>
      </c>
      <c r="C1283" s="270" t="s">
        <v>3101</v>
      </c>
      <c r="D1283" s="282" t="s">
        <v>3725</v>
      </c>
      <c r="E1283" s="269">
        <v>1423001</v>
      </c>
      <c r="F1283" s="270" t="s">
        <v>217</v>
      </c>
      <c r="G1283" s="273">
        <v>16000</v>
      </c>
      <c r="H1283" s="273"/>
      <c r="I1283" s="273"/>
      <c r="J1283" s="273"/>
      <c r="K1283" s="273"/>
      <c r="L1283" s="273"/>
      <c r="M1283" s="273"/>
      <c r="N1283" s="273"/>
      <c r="O1283" s="273"/>
      <c r="P1283" s="273"/>
      <c r="Q1283" s="273"/>
      <c r="R1283" s="273"/>
      <c r="S1283" s="273"/>
      <c r="T1283" s="273"/>
      <c r="U1283" s="273">
        <v>16000</v>
      </c>
      <c r="V1283" s="279"/>
      <c r="W1283" s="280"/>
    </row>
    <row r="1284" spans="2:23">
      <c r="B1284" s="281">
        <v>45926</v>
      </c>
      <c r="C1284" s="270" t="s">
        <v>2810</v>
      </c>
      <c r="D1284" s="282" t="s">
        <v>3726</v>
      </c>
      <c r="E1284" s="269">
        <v>1423517</v>
      </c>
      <c r="F1284" s="270" t="s">
        <v>919</v>
      </c>
      <c r="G1284" s="273">
        <v>1670</v>
      </c>
      <c r="H1284" s="273"/>
      <c r="I1284" s="273"/>
      <c r="J1284" s="273"/>
      <c r="K1284" s="273"/>
      <c r="L1284" s="273"/>
      <c r="M1284" s="273"/>
      <c r="N1284" s="273"/>
      <c r="O1284" s="273"/>
      <c r="P1284" s="273"/>
      <c r="Q1284" s="273"/>
      <c r="R1284" s="273"/>
      <c r="S1284" s="273"/>
      <c r="T1284" s="273"/>
      <c r="U1284" s="273">
        <v>1670</v>
      </c>
      <c r="V1284" s="279"/>
      <c r="W1284" s="280"/>
    </row>
    <row r="1285" spans="2:23">
      <c r="B1285" s="281">
        <v>45926</v>
      </c>
      <c r="C1285" s="270" t="s">
        <v>3727</v>
      </c>
      <c r="D1285" s="282" t="s">
        <v>3728</v>
      </c>
      <c r="E1285" s="269">
        <v>1422040</v>
      </c>
      <c r="F1285" s="270" t="s">
        <v>3561</v>
      </c>
      <c r="G1285" s="273">
        <v>4200</v>
      </c>
      <c r="H1285" s="273"/>
      <c r="I1285" s="273"/>
      <c r="J1285" s="273"/>
      <c r="K1285" s="273"/>
      <c r="L1285" s="273"/>
      <c r="M1285" s="273"/>
      <c r="N1285" s="273"/>
      <c r="O1285" s="273"/>
      <c r="P1285" s="273"/>
      <c r="Q1285" s="273"/>
      <c r="R1285" s="273"/>
      <c r="S1285" s="273"/>
      <c r="T1285" s="273"/>
      <c r="U1285" s="273">
        <v>4200</v>
      </c>
      <c r="V1285" s="279"/>
      <c r="W1285" s="280"/>
    </row>
    <row r="1286" spans="2:23">
      <c r="B1286" s="281">
        <v>45926</v>
      </c>
      <c r="C1286" s="270" t="s">
        <v>3727</v>
      </c>
      <c r="D1286" s="282" t="s">
        <v>3729</v>
      </c>
      <c r="E1286" s="269">
        <v>1422040</v>
      </c>
      <c r="F1286" s="270" t="s">
        <v>3561</v>
      </c>
      <c r="G1286" s="273">
        <v>3000</v>
      </c>
      <c r="H1286" s="273"/>
      <c r="I1286" s="273"/>
      <c r="J1286" s="273"/>
      <c r="K1286" s="273"/>
      <c r="L1286" s="273"/>
      <c r="M1286" s="273"/>
      <c r="N1286" s="273"/>
      <c r="O1286" s="273"/>
      <c r="P1286" s="273"/>
      <c r="Q1286" s="273"/>
      <c r="R1286" s="273"/>
      <c r="S1286" s="273"/>
      <c r="T1286" s="273"/>
      <c r="U1286" s="273">
        <v>3000</v>
      </c>
      <c r="V1286" s="279"/>
      <c r="W1286" s="280"/>
    </row>
    <row r="1287" spans="2:23">
      <c r="B1287" s="281">
        <v>45926</v>
      </c>
      <c r="C1287" s="270" t="s">
        <v>3727</v>
      </c>
      <c r="D1287" s="282" t="s">
        <v>3730</v>
      </c>
      <c r="E1287" s="269">
        <v>1422040</v>
      </c>
      <c r="F1287" s="270" t="s">
        <v>3561</v>
      </c>
      <c r="G1287" s="273">
        <v>2000</v>
      </c>
      <c r="H1287" s="273"/>
      <c r="I1287" s="273"/>
      <c r="J1287" s="273"/>
      <c r="K1287" s="273"/>
      <c r="L1287" s="273"/>
      <c r="M1287" s="273"/>
      <c r="N1287" s="273"/>
      <c r="O1287" s="273"/>
      <c r="P1287" s="273"/>
      <c r="Q1287" s="273"/>
      <c r="R1287" s="273"/>
      <c r="S1287" s="273"/>
      <c r="T1287" s="273"/>
      <c r="U1287" s="273">
        <v>2000</v>
      </c>
      <c r="V1287" s="279"/>
      <c r="W1287" s="280"/>
    </row>
    <row r="1288" spans="2:23">
      <c r="B1288" s="281">
        <v>45926</v>
      </c>
      <c r="C1288" s="270" t="s">
        <v>3727</v>
      </c>
      <c r="D1288" s="282" t="s">
        <v>3731</v>
      </c>
      <c r="E1288" s="269">
        <v>1422040</v>
      </c>
      <c r="F1288" s="270" t="s">
        <v>3561</v>
      </c>
      <c r="G1288" s="273">
        <v>1000</v>
      </c>
      <c r="H1288" s="273"/>
      <c r="I1288" s="273"/>
      <c r="J1288" s="273"/>
      <c r="K1288" s="273"/>
      <c r="L1288" s="273"/>
      <c r="M1288" s="273"/>
      <c r="N1288" s="273"/>
      <c r="O1288" s="273"/>
      <c r="P1288" s="273"/>
      <c r="Q1288" s="273"/>
      <c r="R1288" s="273"/>
      <c r="S1288" s="273"/>
      <c r="T1288" s="273"/>
      <c r="U1288" s="273">
        <v>1000</v>
      </c>
      <c r="V1288" s="279"/>
      <c r="W1288" s="280"/>
    </row>
    <row r="1289" spans="2:23">
      <c r="B1289" s="281">
        <v>45929</v>
      </c>
      <c r="C1289" s="270" t="s">
        <v>3732</v>
      </c>
      <c r="D1289" s="282" t="s">
        <v>3733</v>
      </c>
      <c r="E1289" s="269">
        <v>1430007</v>
      </c>
      <c r="F1289" s="270" t="s">
        <v>924</v>
      </c>
      <c r="G1289" s="273">
        <v>5000</v>
      </c>
      <c r="H1289" s="273"/>
      <c r="I1289" s="273"/>
      <c r="J1289" s="273"/>
      <c r="K1289" s="273"/>
      <c r="L1289" s="273"/>
      <c r="M1289" s="273"/>
      <c r="N1289" s="273"/>
      <c r="O1289" s="273"/>
      <c r="P1289" s="273"/>
      <c r="Q1289" s="273"/>
      <c r="R1289" s="273"/>
      <c r="S1289" s="273"/>
      <c r="T1289" s="273"/>
      <c r="U1289" s="273">
        <v>5000</v>
      </c>
      <c r="V1289" s="279"/>
      <c r="W1289" s="280"/>
    </row>
    <row r="1290" spans="2:23">
      <c r="B1290" s="281">
        <v>45929</v>
      </c>
      <c r="C1290" s="270" t="s">
        <v>3662</v>
      </c>
      <c r="D1290" s="282" t="s">
        <v>3734</v>
      </c>
      <c r="E1290" s="269">
        <v>1412007</v>
      </c>
      <c r="F1290" s="270" t="s">
        <v>894</v>
      </c>
      <c r="G1290" s="273">
        <v>5000</v>
      </c>
      <c r="H1290" s="273"/>
      <c r="I1290" s="273"/>
      <c r="J1290" s="273"/>
      <c r="K1290" s="273"/>
      <c r="L1290" s="273"/>
      <c r="M1290" s="273"/>
      <c r="N1290" s="273"/>
      <c r="O1290" s="273"/>
      <c r="P1290" s="273"/>
      <c r="Q1290" s="273"/>
      <c r="R1290" s="273"/>
      <c r="S1290" s="273"/>
      <c r="T1290" s="273"/>
      <c r="U1290" s="273">
        <v>5000</v>
      </c>
      <c r="V1290" s="279"/>
      <c r="W1290" s="280"/>
    </row>
    <row r="1291" spans="2:23">
      <c r="B1291" s="281">
        <v>45929</v>
      </c>
      <c r="C1291" s="270" t="s">
        <v>3662</v>
      </c>
      <c r="D1291" s="282" t="s">
        <v>3734</v>
      </c>
      <c r="E1291" s="269">
        <v>1415052</v>
      </c>
      <c r="F1291" s="270" t="s">
        <v>898</v>
      </c>
      <c r="G1291" s="273">
        <v>6000</v>
      </c>
      <c r="H1291" s="273"/>
      <c r="I1291" s="273"/>
      <c r="J1291" s="273"/>
      <c r="K1291" s="273"/>
      <c r="L1291" s="273"/>
      <c r="M1291" s="273"/>
      <c r="N1291" s="273"/>
      <c r="O1291" s="273"/>
      <c r="P1291" s="273"/>
      <c r="Q1291" s="273"/>
      <c r="R1291" s="273"/>
      <c r="S1291" s="273"/>
      <c r="T1291" s="273"/>
      <c r="U1291" s="273">
        <v>6000</v>
      </c>
      <c r="V1291" s="279"/>
      <c r="W1291" s="280"/>
    </row>
    <row r="1292" spans="2:23">
      <c r="B1292" s="281">
        <v>45929</v>
      </c>
      <c r="C1292" s="270" t="s">
        <v>3662</v>
      </c>
      <c r="D1292" s="282" t="s">
        <v>3734</v>
      </c>
      <c r="E1292" s="269">
        <v>1422011</v>
      </c>
      <c r="F1292" s="270" t="s">
        <v>906</v>
      </c>
      <c r="G1292" s="273">
        <v>219.95</v>
      </c>
      <c r="H1292" s="273"/>
      <c r="I1292" s="273"/>
      <c r="J1292" s="273"/>
      <c r="K1292" s="273"/>
      <c r="L1292" s="273"/>
      <c r="M1292" s="273"/>
      <c r="N1292" s="273"/>
      <c r="O1292" s="273"/>
      <c r="P1292" s="273"/>
      <c r="Q1292" s="273"/>
      <c r="R1292" s="273"/>
      <c r="S1292" s="273"/>
      <c r="T1292" s="273"/>
      <c r="U1292" s="273">
        <v>219.95</v>
      </c>
      <c r="V1292" s="279"/>
      <c r="W1292" s="280"/>
    </row>
    <row r="1293" spans="2:23">
      <c r="B1293" s="281">
        <v>45929</v>
      </c>
      <c r="C1293" s="270" t="s">
        <v>3662</v>
      </c>
      <c r="D1293" s="282" t="s">
        <v>3735</v>
      </c>
      <c r="E1293" s="269">
        <v>1423011</v>
      </c>
      <c r="F1293" s="270" t="s">
        <v>911</v>
      </c>
      <c r="G1293" s="273">
        <v>1500</v>
      </c>
      <c r="H1293" s="273"/>
      <c r="I1293" s="273"/>
      <c r="J1293" s="273"/>
      <c r="K1293" s="273"/>
      <c r="L1293" s="273"/>
      <c r="M1293" s="273"/>
      <c r="N1293" s="273"/>
      <c r="O1293" s="273"/>
      <c r="P1293" s="273"/>
      <c r="Q1293" s="273"/>
      <c r="R1293" s="273"/>
      <c r="S1293" s="273"/>
      <c r="T1293" s="273"/>
      <c r="U1293" s="273">
        <v>1500</v>
      </c>
      <c r="V1293" s="279"/>
      <c r="W1293" s="280"/>
    </row>
    <row r="1294" spans="2:23">
      <c r="B1294" s="281">
        <v>45929</v>
      </c>
      <c r="C1294" s="270" t="s">
        <v>2949</v>
      </c>
      <c r="D1294" s="282" t="s">
        <v>3736</v>
      </c>
      <c r="E1294" s="269">
        <v>1423033</v>
      </c>
      <c r="F1294" s="270" t="s">
        <v>311</v>
      </c>
      <c r="G1294" s="273">
        <v>300</v>
      </c>
      <c r="H1294" s="273"/>
      <c r="I1294" s="273"/>
      <c r="J1294" s="273"/>
      <c r="K1294" s="273"/>
      <c r="L1294" s="273"/>
      <c r="M1294" s="273"/>
      <c r="N1294" s="273"/>
      <c r="O1294" s="273"/>
      <c r="P1294" s="273"/>
      <c r="Q1294" s="273"/>
      <c r="R1294" s="273"/>
      <c r="S1294" s="273"/>
      <c r="T1294" s="273"/>
      <c r="U1294" s="273">
        <v>300</v>
      </c>
      <c r="V1294" s="279"/>
      <c r="W1294" s="280"/>
    </row>
    <row r="1295" spans="2:23">
      <c r="B1295" s="281">
        <v>45929</v>
      </c>
      <c r="C1295" s="270" t="s">
        <v>2949</v>
      </c>
      <c r="D1295" s="282" t="s">
        <v>3737</v>
      </c>
      <c r="E1295" s="269">
        <v>1422033</v>
      </c>
      <c r="F1295" s="270" t="s">
        <v>311</v>
      </c>
      <c r="G1295" s="273">
        <v>1350</v>
      </c>
      <c r="H1295" s="273"/>
      <c r="I1295" s="273"/>
      <c r="J1295" s="273"/>
      <c r="K1295" s="273"/>
      <c r="L1295" s="273"/>
      <c r="M1295" s="273"/>
      <c r="N1295" s="273"/>
      <c r="O1295" s="273"/>
      <c r="P1295" s="273"/>
      <c r="Q1295" s="273"/>
      <c r="R1295" s="273"/>
      <c r="S1295" s="273"/>
      <c r="T1295" s="273"/>
      <c r="U1295" s="273">
        <v>1350</v>
      </c>
      <c r="V1295" s="279"/>
      <c r="W1295" s="280"/>
    </row>
    <row r="1296" spans="2:23">
      <c r="B1296" s="281">
        <v>45929</v>
      </c>
      <c r="C1296" s="270" t="s">
        <v>3051</v>
      </c>
      <c r="D1296" s="282" t="s">
        <v>3738</v>
      </c>
      <c r="E1296" s="269">
        <v>1423078</v>
      </c>
      <c r="F1296" s="270" t="s">
        <v>915</v>
      </c>
      <c r="G1296" s="273">
        <v>2100</v>
      </c>
      <c r="H1296" s="273"/>
      <c r="I1296" s="273"/>
      <c r="J1296" s="273"/>
      <c r="K1296" s="273"/>
      <c r="L1296" s="273"/>
      <c r="M1296" s="273"/>
      <c r="N1296" s="273"/>
      <c r="O1296" s="273"/>
      <c r="P1296" s="273"/>
      <c r="Q1296" s="273"/>
      <c r="R1296" s="273"/>
      <c r="S1296" s="273"/>
      <c r="T1296" s="273"/>
      <c r="U1296" s="273">
        <v>2100</v>
      </c>
      <c r="V1296" s="279"/>
      <c r="W1296" s="280"/>
    </row>
    <row r="1297" spans="2:23">
      <c r="B1297" s="281">
        <v>45929</v>
      </c>
      <c r="C1297" s="270" t="s">
        <v>3051</v>
      </c>
      <c r="D1297" s="282" t="s">
        <v>3739</v>
      </c>
      <c r="E1297" s="269">
        <v>1423078</v>
      </c>
      <c r="F1297" s="270" t="s">
        <v>915</v>
      </c>
      <c r="G1297" s="273">
        <v>1500</v>
      </c>
      <c r="H1297" s="273"/>
      <c r="I1297" s="273"/>
      <c r="J1297" s="273"/>
      <c r="K1297" s="273"/>
      <c r="L1297" s="273"/>
      <c r="M1297" s="273"/>
      <c r="N1297" s="273"/>
      <c r="O1297" s="273"/>
      <c r="P1297" s="273"/>
      <c r="Q1297" s="273"/>
      <c r="R1297" s="273"/>
      <c r="S1297" s="273"/>
      <c r="T1297" s="273"/>
      <c r="U1297" s="273">
        <v>1500</v>
      </c>
      <c r="V1297" s="279"/>
      <c r="W1297" s="280"/>
    </row>
    <row r="1298" spans="2:23">
      <c r="B1298" s="281">
        <v>45929</v>
      </c>
      <c r="C1298" s="270" t="s">
        <v>3051</v>
      </c>
      <c r="D1298" s="282" t="s">
        <v>3740</v>
      </c>
      <c r="E1298" s="269">
        <v>1422011</v>
      </c>
      <c r="F1298" s="270" t="s">
        <v>906</v>
      </c>
      <c r="G1298" s="273">
        <v>900</v>
      </c>
      <c r="H1298" s="273"/>
      <c r="I1298" s="273"/>
      <c r="J1298" s="273"/>
      <c r="K1298" s="273"/>
      <c r="L1298" s="273"/>
      <c r="M1298" s="273"/>
      <c r="N1298" s="273"/>
      <c r="O1298" s="273"/>
      <c r="P1298" s="273"/>
      <c r="Q1298" s="273"/>
      <c r="R1298" s="273"/>
      <c r="S1298" s="273"/>
      <c r="T1298" s="273"/>
      <c r="U1298" s="273">
        <v>900</v>
      </c>
      <c r="V1298" s="279"/>
      <c r="W1298" s="280"/>
    </row>
    <row r="1299" spans="2:23">
      <c r="B1299" s="281">
        <v>45929</v>
      </c>
      <c r="C1299" s="270" t="s">
        <v>3051</v>
      </c>
      <c r="D1299" s="282" t="s">
        <v>3741</v>
      </c>
      <c r="E1299" s="269">
        <v>1422011</v>
      </c>
      <c r="F1299" s="270" t="s">
        <v>906</v>
      </c>
      <c r="G1299" s="273">
        <v>600</v>
      </c>
      <c r="H1299" s="273"/>
      <c r="I1299" s="273"/>
      <c r="J1299" s="273"/>
      <c r="K1299" s="273"/>
      <c r="L1299" s="273"/>
      <c r="M1299" s="273"/>
      <c r="N1299" s="273"/>
      <c r="O1299" s="273"/>
      <c r="P1299" s="273"/>
      <c r="Q1299" s="273"/>
      <c r="R1299" s="273"/>
      <c r="S1299" s="273"/>
      <c r="T1299" s="273"/>
      <c r="U1299" s="273">
        <v>600</v>
      </c>
      <c r="V1299" s="279"/>
      <c r="W1299" s="280"/>
    </row>
    <row r="1300" spans="2:23">
      <c r="B1300" s="281">
        <v>45930</v>
      </c>
      <c r="C1300" s="270" t="s">
        <v>3101</v>
      </c>
      <c r="D1300" s="282" t="s">
        <v>3742</v>
      </c>
      <c r="E1300" s="269">
        <v>1430007</v>
      </c>
      <c r="F1300" s="270" t="s">
        <v>924</v>
      </c>
      <c r="G1300" s="273">
        <v>12000</v>
      </c>
      <c r="H1300" s="273"/>
      <c r="I1300" s="273"/>
      <c r="J1300" s="273"/>
      <c r="K1300" s="273"/>
      <c r="L1300" s="273"/>
      <c r="M1300" s="273"/>
      <c r="N1300" s="273"/>
      <c r="O1300" s="273"/>
      <c r="P1300" s="273"/>
      <c r="Q1300" s="273"/>
      <c r="R1300" s="273"/>
      <c r="S1300" s="273"/>
      <c r="T1300" s="273"/>
      <c r="U1300" s="273">
        <v>12000</v>
      </c>
      <c r="V1300" s="279"/>
      <c r="W1300" s="280"/>
    </row>
    <row r="1301" spans="2:23">
      <c r="B1301" s="281">
        <v>45930</v>
      </c>
      <c r="C1301" s="270" t="s">
        <v>2914</v>
      </c>
      <c r="D1301" s="282" t="s">
        <v>3743</v>
      </c>
      <c r="E1301" s="269">
        <v>1423078</v>
      </c>
      <c r="F1301" s="270" t="s">
        <v>915</v>
      </c>
      <c r="G1301" s="273">
        <v>1300</v>
      </c>
      <c r="H1301" s="273"/>
      <c r="I1301" s="273"/>
      <c r="J1301" s="273"/>
      <c r="K1301" s="273"/>
      <c r="L1301" s="273"/>
      <c r="M1301" s="273"/>
      <c r="N1301" s="273"/>
      <c r="O1301" s="273"/>
      <c r="P1301" s="273"/>
      <c r="Q1301" s="273"/>
      <c r="R1301" s="273"/>
      <c r="S1301" s="273"/>
      <c r="T1301" s="273"/>
      <c r="U1301" s="273">
        <v>1300</v>
      </c>
      <c r="V1301" s="279"/>
      <c r="W1301" s="280"/>
    </row>
    <row r="1302" spans="2:23">
      <c r="B1302" s="281">
        <v>45930</v>
      </c>
      <c r="C1302" s="270" t="s">
        <v>2726</v>
      </c>
      <c r="D1302" s="282" t="s">
        <v>3744</v>
      </c>
      <c r="E1302" s="269">
        <v>1412022</v>
      </c>
      <c r="F1302" s="270" t="s">
        <v>259</v>
      </c>
      <c r="G1302" s="273">
        <v>1500</v>
      </c>
      <c r="H1302" s="273"/>
      <c r="I1302" s="273"/>
      <c r="J1302" s="273"/>
      <c r="K1302" s="273"/>
      <c r="L1302" s="273"/>
      <c r="M1302" s="273"/>
      <c r="N1302" s="273"/>
      <c r="O1302" s="273"/>
      <c r="P1302" s="273"/>
      <c r="Q1302" s="273"/>
      <c r="R1302" s="273"/>
      <c r="S1302" s="273"/>
      <c r="T1302" s="273"/>
      <c r="U1302" s="273">
        <v>1500</v>
      </c>
      <c r="V1302" s="279"/>
      <c r="W1302" s="280"/>
    </row>
    <row r="1303" spans="2:23">
      <c r="B1303" s="281">
        <v>45930</v>
      </c>
      <c r="C1303" s="270" t="s">
        <v>2726</v>
      </c>
      <c r="D1303" s="282" t="s">
        <v>3745</v>
      </c>
      <c r="E1303" s="269">
        <v>1412022</v>
      </c>
      <c r="F1303" s="270" t="s">
        <v>259</v>
      </c>
      <c r="G1303" s="273">
        <v>2142.57</v>
      </c>
      <c r="H1303" s="273"/>
      <c r="I1303" s="273"/>
      <c r="J1303" s="273"/>
      <c r="K1303" s="273"/>
      <c r="L1303" s="273"/>
      <c r="M1303" s="273"/>
      <c r="N1303" s="273"/>
      <c r="O1303" s="273"/>
      <c r="P1303" s="273"/>
      <c r="Q1303" s="273"/>
      <c r="R1303" s="273"/>
      <c r="S1303" s="273"/>
      <c r="T1303" s="273"/>
      <c r="U1303" s="273">
        <v>2142.57</v>
      </c>
      <c r="V1303" s="279"/>
      <c r="W1303" s="280"/>
    </row>
    <row r="1304" spans="2:23">
      <c r="B1304" s="281">
        <v>45930</v>
      </c>
      <c r="C1304" s="270" t="s">
        <v>2726</v>
      </c>
      <c r="D1304" s="282" t="s">
        <v>3746</v>
      </c>
      <c r="E1304" s="269">
        <v>1422044</v>
      </c>
      <c r="F1304" s="270" t="s">
        <v>323</v>
      </c>
      <c r="G1304" s="273">
        <v>3500</v>
      </c>
      <c r="H1304" s="273"/>
      <c r="I1304" s="273"/>
      <c r="J1304" s="273"/>
      <c r="K1304" s="273"/>
      <c r="L1304" s="273"/>
      <c r="M1304" s="273"/>
      <c r="N1304" s="273"/>
      <c r="O1304" s="273"/>
      <c r="P1304" s="273"/>
      <c r="Q1304" s="273"/>
      <c r="R1304" s="273"/>
      <c r="S1304" s="273"/>
      <c r="T1304" s="273"/>
      <c r="U1304" s="273">
        <v>3500</v>
      </c>
      <c r="V1304" s="279"/>
      <c r="W1304" s="280"/>
    </row>
    <row r="1305" spans="2:23">
      <c r="B1305" s="281">
        <v>45930</v>
      </c>
      <c r="C1305" s="270" t="s">
        <v>2726</v>
      </c>
      <c r="D1305" s="282" t="s">
        <v>3747</v>
      </c>
      <c r="E1305" s="269">
        <v>1415052</v>
      </c>
      <c r="F1305" s="270" t="s">
        <v>898</v>
      </c>
      <c r="G1305" s="273">
        <v>500</v>
      </c>
      <c r="H1305" s="273"/>
      <c r="I1305" s="273"/>
      <c r="J1305" s="273"/>
      <c r="K1305" s="273"/>
      <c r="L1305" s="273"/>
      <c r="M1305" s="273"/>
      <c r="N1305" s="273"/>
      <c r="O1305" s="273"/>
      <c r="P1305" s="273"/>
      <c r="Q1305" s="273"/>
      <c r="R1305" s="273"/>
      <c r="S1305" s="273"/>
      <c r="T1305" s="273"/>
      <c r="U1305" s="273">
        <v>500</v>
      </c>
      <c r="V1305" s="279"/>
      <c r="W1305" s="280"/>
    </row>
    <row r="1306" spans="2:23">
      <c r="B1306" s="254">
        <v>45931</v>
      </c>
      <c r="C1306" s="255" t="s">
        <v>2536</v>
      </c>
      <c r="D1306" s="256" t="s">
        <v>3748</v>
      </c>
      <c r="E1306" s="257">
        <v>1430007</v>
      </c>
      <c r="F1306" s="255" t="s">
        <v>924</v>
      </c>
      <c r="G1306" s="258">
        <v>500</v>
      </c>
      <c r="H1306" s="258"/>
      <c r="I1306" s="258"/>
      <c r="J1306" s="258"/>
      <c r="K1306" s="258"/>
      <c r="L1306" s="258"/>
      <c r="M1306" s="258"/>
      <c r="N1306" s="258"/>
      <c r="O1306" s="258"/>
      <c r="P1306" s="258"/>
      <c r="Q1306" s="258"/>
      <c r="R1306" s="258"/>
      <c r="S1306" s="258"/>
      <c r="T1306" s="258"/>
      <c r="U1306" s="258">
        <v>500</v>
      </c>
      <c r="V1306" s="279"/>
      <c r="W1306" s="280"/>
    </row>
    <row r="1307" spans="2:23">
      <c r="B1307" s="254">
        <v>45931</v>
      </c>
      <c r="C1307" s="255" t="s">
        <v>2536</v>
      </c>
      <c r="D1307" s="256" t="s">
        <v>3748</v>
      </c>
      <c r="E1307" s="257">
        <v>1423001</v>
      </c>
      <c r="F1307" s="255" t="s">
        <v>217</v>
      </c>
      <c r="G1307" s="258">
        <v>500</v>
      </c>
      <c r="H1307" s="258"/>
      <c r="I1307" s="258"/>
      <c r="J1307" s="258"/>
      <c r="K1307" s="258"/>
      <c r="L1307" s="258"/>
      <c r="M1307" s="258"/>
      <c r="N1307" s="258"/>
      <c r="O1307" s="258"/>
      <c r="P1307" s="258"/>
      <c r="Q1307" s="258"/>
      <c r="R1307" s="258"/>
      <c r="S1307" s="258"/>
      <c r="T1307" s="258"/>
      <c r="U1307" s="258">
        <v>500</v>
      </c>
      <c r="V1307" s="279"/>
      <c r="W1307" s="280"/>
    </row>
    <row r="1308" spans="2:23">
      <c r="B1308" s="254">
        <v>45932</v>
      </c>
      <c r="C1308" s="255" t="s">
        <v>3101</v>
      </c>
      <c r="D1308" s="256" t="s">
        <v>3749</v>
      </c>
      <c r="E1308" s="257">
        <v>1423001</v>
      </c>
      <c r="F1308" s="255" t="s">
        <v>217</v>
      </c>
      <c r="G1308" s="258">
        <v>10000</v>
      </c>
      <c r="H1308" s="258"/>
      <c r="I1308" s="258"/>
      <c r="J1308" s="258"/>
      <c r="K1308" s="258"/>
      <c r="L1308" s="258"/>
      <c r="M1308" s="258"/>
      <c r="N1308" s="258"/>
      <c r="O1308" s="258"/>
      <c r="P1308" s="258"/>
      <c r="Q1308" s="258"/>
      <c r="R1308" s="258"/>
      <c r="S1308" s="258"/>
      <c r="T1308" s="258"/>
      <c r="U1308" s="258">
        <v>10000</v>
      </c>
      <c r="V1308" s="279"/>
      <c r="W1308" s="280"/>
    </row>
    <row r="1309" spans="2:23">
      <c r="B1309" s="254">
        <v>45933</v>
      </c>
      <c r="C1309" s="255" t="s">
        <v>3750</v>
      </c>
      <c r="D1309" s="256" t="s">
        <v>3751</v>
      </c>
      <c r="E1309" s="257">
        <v>1423078</v>
      </c>
      <c r="F1309" s="255" t="s">
        <v>915</v>
      </c>
      <c r="G1309" s="258">
        <v>1400</v>
      </c>
      <c r="H1309" s="258"/>
      <c r="I1309" s="258"/>
      <c r="J1309" s="258"/>
      <c r="K1309" s="258"/>
      <c r="L1309" s="258"/>
      <c r="M1309" s="258"/>
      <c r="N1309" s="258"/>
      <c r="O1309" s="258"/>
      <c r="P1309" s="258"/>
      <c r="Q1309" s="258"/>
      <c r="R1309" s="258"/>
      <c r="S1309" s="258"/>
      <c r="T1309" s="258"/>
      <c r="U1309" s="258">
        <v>1400</v>
      </c>
      <c r="V1309" s="279"/>
      <c r="W1309" s="280"/>
    </row>
    <row r="1310" spans="2:23">
      <c r="B1310" s="254">
        <v>45933</v>
      </c>
      <c r="C1310" s="255" t="s">
        <v>3750</v>
      </c>
      <c r="D1310" s="256" t="s">
        <v>3752</v>
      </c>
      <c r="E1310" s="257">
        <v>1422033</v>
      </c>
      <c r="F1310" s="255" t="s">
        <v>311</v>
      </c>
      <c r="G1310" s="258">
        <v>1300</v>
      </c>
      <c r="H1310" s="258"/>
      <c r="I1310" s="258"/>
      <c r="J1310" s="258"/>
      <c r="K1310" s="258"/>
      <c r="L1310" s="258"/>
      <c r="M1310" s="258"/>
      <c r="N1310" s="258"/>
      <c r="O1310" s="258"/>
      <c r="P1310" s="258"/>
      <c r="Q1310" s="258"/>
      <c r="R1310" s="258"/>
      <c r="S1310" s="258"/>
      <c r="T1310" s="258"/>
      <c r="U1310" s="258">
        <v>1300</v>
      </c>
      <c r="V1310" s="279"/>
      <c r="W1310" s="280"/>
    </row>
    <row r="1311" spans="2:23">
      <c r="B1311" s="254">
        <v>45933</v>
      </c>
      <c r="C1311" s="255" t="s">
        <v>2646</v>
      </c>
      <c r="D1311" s="256" t="s">
        <v>3753</v>
      </c>
      <c r="E1311" s="257">
        <v>1423078</v>
      </c>
      <c r="F1311" s="255" t="s">
        <v>915</v>
      </c>
      <c r="G1311" s="258">
        <v>1430</v>
      </c>
      <c r="H1311" s="258"/>
      <c r="I1311" s="258"/>
      <c r="J1311" s="258"/>
      <c r="K1311" s="258"/>
      <c r="L1311" s="258"/>
      <c r="M1311" s="258"/>
      <c r="N1311" s="258"/>
      <c r="O1311" s="258"/>
      <c r="P1311" s="258"/>
      <c r="Q1311" s="258"/>
      <c r="R1311" s="258"/>
      <c r="S1311" s="258"/>
      <c r="T1311" s="258"/>
      <c r="U1311" s="258">
        <v>1430</v>
      </c>
      <c r="V1311" s="279"/>
      <c r="W1311" s="280"/>
    </row>
    <row r="1312" spans="2:23">
      <c r="B1312" s="254">
        <v>45933</v>
      </c>
      <c r="C1312" s="255" t="s">
        <v>2646</v>
      </c>
      <c r="D1312" s="256" t="s">
        <v>3754</v>
      </c>
      <c r="E1312" s="257">
        <v>1422011</v>
      </c>
      <c r="F1312" s="255" t="s">
        <v>906</v>
      </c>
      <c r="G1312" s="258">
        <v>380</v>
      </c>
      <c r="H1312" s="258"/>
      <c r="I1312" s="258"/>
      <c r="J1312" s="258"/>
      <c r="K1312" s="258"/>
      <c r="L1312" s="258"/>
      <c r="M1312" s="258"/>
      <c r="N1312" s="258"/>
      <c r="O1312" s="258"/>
      <c r="P1312" s="258"/>
      <c r="Q1312" s="258"/>
      <c r="R1312" s="258"/>
      <c r="S1312" s="258"/>
      <c r="T1312" s="258"/>
      <c r="U1312" s="258">
        <v>380</v>
      </c>
      <c r="V1312" s="279"/>
      <c r="W1312" s="280"/>
    </row>
    <row r="1313" spans="2:23">
      <c r="B1313" s="254">
        <v>45933</v>
      </c>
      <c r="C1313" s="255" t="s">
        <v>2646</v>
      </c>
      <c r="D1313" s="256" t="s">
        <v>3755</v>
      </c>
      <c r="E1313" s="257">
        <v>1422011</v>
      </c>
      <c r="F1313" s="255" t="s">
        <v>906</v>
      </c>
      <c r="G1313" s="258">
        <v>660</v>
      </c>
      <c r="H1313" s="258"/>
      <c r="I1313" s="258"/>
      <c r="J1313" s="258"/>
      <c r="K1313" s="258"/>
      <c r="L1313" s="258"/>
      <c r="M1313" s="258"/>
      <c r="N1313" s="258"/>
      <c r="O1313" s="258"/>
      <c r="P1313" s="258"/>
      <c r="Q1313" s="258"/>
      <c r="R1313" s="258"/>
      <c r="S1313" s="258"/>
      <c r="T1313" s="258"/>
      <c r="U1313" s="258">
        <v>660</v>
      </c>
      <c r="V1313" s="279"/>
      <c r="W1313" s="280"/>
    </row>
    <row r="1314" spans="2:23">
      <c r="B1314" s="254">
        <v>45933</v>
      </c>
      <c r="C1314" s="255" t="s">
        <v>2810</v>
      </c>
      <c r="D1314" s="256" t="s">
        <v>3756</v>
      </c>
      <c r="E1314" s="257">
        <v>1423517</v>
      </c>
      <c r="F1314" s="255" t="s">
        <v>919</v>
      </c>
      <c r="G1314" s="258">
        <v>1685</v>
      </c>
      <c r="H1314" s="258"/>
      <c r="I1314" s="258"/>
      <c r="J1314" s="258"/>
      <c r="K1314" s="258"/>
      <c r="L1314" s="258"/>
      <c r="M1314" s="258"/>
      <c r="N1314" s="258"/>
      <c r="O1314" s="258"/>
      <c r="P1314" s="258"/>
      <c r="Q1314" s="258"/>
      <c r="R1314" s="258"/>
      <c r="S1314" s="258"/>
      <c r="T1314" s="258"/>
      <c r="U1314" s="258">
        <v>1685</v>
      </c>
      <c r="V1314" s="279"/>
      <c r="W1314" s="280"/>
    </row>
    <row r="1315" spans="2:23">
      <c r="B1315" s="254">
        <v>45933</v>
      </c>
      <c r="C1315" s="255" t="s">
        <v>2810</v>
      </c>
      <c r="D1315" s="256" t="s">
        <v>3757</v>
      </c>
      <c r="E1315" s="257">
        <v>1423517</v>
      </c>
      <c r="F1315" s="255" t="s">
        <v>919</v>
      </c>
      <c r="G1315" s="258">
        <v>1700</v>
      </c>
      <c r="H1315" s="258"/>
      <c r="I1315" s="258"/>
      <c r="J1315" s="258"/>
      <c r="K1315" s="258"/>
      <c r="L1315" s="258"/>
      <c r="M1315" s="258"/>
      <c r="N1315" s="258"/>
      <c r="O1315" s="258"/>
      <c r="P1315" s="258"/>
      <c r="Q1315" s="258"/>
      <c r="R1315" s="258"/>
      <c r="S1315" s="258"/>
      <c r="T1315" s="258"/>
      <c r="U1315" s="258">
        <v>1700</v>
      </c>
      <c r="V1315" s="279"/>
      <c r="W1315" s="280"/>
    </row>
    <row r="1316" spans="2:23">
      <c r="B1316" s="254">
        <v>45933</v>
      </c>
      <c r="C1316" s="255" t="s">
        <v>2804</v>
      </c>
      <c r="D1316" s="256" t="s">
        <v>3758</v>
      </c>
      <c r="E1316" s="257">
        <v>1422033</v>
      </c>
      <c r="F1316" s="255" t="s">
        <v>311</v>
      </c>
      <c r="G1316" s="258">
        <v>1080</v>
      </c>
      <c r="H1316" s="258"/>
      <c r="I1316" s="258"/>
      <c r="J1316" s="258"/>
      <c r="K1316" s="258"/>
      <c r="L1316" s="258"/>
      <c r="M1316" s="258"/>
      <c r="N1316" s="258"/>
      <c r="O1316" s="258"/>
      <c r="P1316" s="258"/>
      <c r="Q1316" s="258"/>
      <c r="R1316" s="258"/>
      <c r="S1316" s="258"/>
      <c r="T1316" s="258"/>
      <c r="U1316" s="258">
        <v>1080</v>
      </c>
      <c r="V1316" s="279"/>
      <c r="W1316" s="280"/>
    </row>
    <row r="1317" spans="2:23">
      <c r="B1317" s="254">
        <v>45933</v>
      </c>
      <c r="C1317" s="255" t="s">
        <v>2990</v>
      </c>
      <c r="D1317" s="256" t="s">
        <v>3759</v>
      </c>
      <c r="E1317" s="257">
        <v>1422033</v>
      </c>
      <c r="F1317" s="255" t="s">
        <v>311</v>
      </c>
      <c r="G1317" s="258">
        <v>2000</v>
      </c>
      <c r="H1317" s="258"/>
      <c r="I1317" s="258"/>
      <c r="J1317" s="258"/>
      <c r="K1317" s="258"/>
      <c r="L1317" s="258"/>
      <c r="M1317" s="258"/>
      <c r="N1317" s="258"/>
      <c r="O1317" s="258"/>
      <c r="P1317" s="258"/>
      <c r="Q1317" s="258"/>
      <c r="R1317" s="258"/>
      <c r="S1317" s="258"/>
      <c r="T1317" s="258"/>
      <c r="U1317" s="258">
        <v>2000</v>
      </c>
      <c r="V1317" s="279"/>
      <c r="W1317" s="280"/>
    </row>
    <row r="1318" spans="2:23">
      <c r="B1318" s="254">
        <v>45933</v>
      </c>
      <c r="C1318" s="255" t="s">
        <v>2990</v>
      </c>
      <c r="D1318" s="256" t="s">
        <v>3759</v>
      </c>
      <c r="E1318" s="257">
        <v>1422033</v>
      </c>
      <c r="F1318" s="255" t="s">
        <v>311</v>
      </c>
      <c r="G1318" s="258">
        <v>925</v>
      </c>
      <c r="H1318" s="258"/>
      <c r="I1318" s="258"/>
      <c r="J1318" s="258"/>
      <c r="K1318" s="258"/>
      <c r="L1318" s="258"/>
      <c r="M1318" s="258"/>
      <c r="N1318" s="258"/>
      <c r="O1318" s="258"/>
      <c r="P1318" s="258"/>
      <c r="Q1318" s="258"/>
      <c r="R1318" s="258"/>
      <c r="S1318" s="258"/>
      <c r="T1318" s="258"/>
      <c r="U1318" s="258">
        <v>925</v>
      </c>
      <c r="V1318" s="279"/>
      <c r="W1318" s="280"/>
    </row>
    <row r="1319" spans="2:23">
      <c r="B1319" s="254">
        <v>45933</v>
      </c>
      <c r="C1319" s="255" t="s">
        <v>2804</v>
      </c>
      <c r="D1319" s="256" t="s">
        <v>3760</v>
      </c>
      <c r="E1319" s="257">
        <v>1422033</v>
      </c>
      <c r="F1319" s="255" t="s">
        <v>311</v>
      </c>
      <c r="G1319" s="258">
        <v>1500</v>
      </c>
      <c r="H1319" s="258"/>
      <c r="I1319" s="258"/>
      <c r="J1319" s="258"/>
      <c r="K1319" s="258"/>
      <c r="L1319" s="258"/>
      <c r="M1319" s="258"/>
      <c r="N1319" s="258"/>
      <c r="O1319" s="258"/>
      <c r="P1319" s="258"/>
      <c r="Q1319" s="258"/>
      <c r="R1319" s="258"/>
      <c r="S1319" s="258"/>
      <c r="T1319" s="258"/>
      <c r="U1319" s="258">
        <v>1500</v>
      </c>
      <c r="V1319" s="279"/>
      <c r="W1319" s="280"/>
    </row>
    <row r="1320" spans="2:23">
      <c r="B1320" s="254">
        <v>45933</v>
      </c>
      <c r="C1320" s="255" t="s">
        <v>2804</v>
      </c>
      <c r="D1320" s="256" t="s">
        <v>3760</v>
      </c>
      <c r="E1320" s="257">
        <v>1422011</v>
      </c>
      <c r="F1320" s="255" t="s">
        <v>906</v>
      </c>
      <c r="G1320" s="258">
        <v>1000</v>
      </c>
      <c r="H1320" s="258"/>
      <c r="I1320" s="258"/>
      <c r="J1320" s="258"/>
      <c r="K1320" s="258"/>
      <c r="L1320" s="258"/>
      <c r="M1320" s="258"/>
      <c r="N1320" s="258"/>
      <c r="O1320" s="258"/>
      <c r="P1320" s="258"/>
      <c r="Q1320" s="258"/>
      <c r="R1320" s="258"/>
      <c r="S1320" s="258"/>
      <c r="T1320" s="258"/>
      <c r="U1320" s="258">
        <v>1000</v>
      </c>
      <c r="V1320" s="279"/>
      <c r="W1320" s="280"/>
    </row>
    <row r="1321" spans="2:23">
      <c r="B1321" s="254">
        <v>45933</v>
      </c>
      <c r="C1321" s="255" t="s">
        <v>3037</v>
      </c>
      <c r="D1321" s="256" t="s">
        <v>3761</v>
      </c>
      <c r="E1321" s="257">
        <v>1422040</v>
      </c>
      <c r="F1321" s="255" t="s">
        <v>3561</v>
      </c>
      <c r="G1321" s="258">
        <v>15000</v>
      </c>
      <c r="H1321" s="258"/>
      <c r="I1321" s="258"/>
      <c r="J1321" s="258"/>
      <c r="K1321" s="258"/>
      <c r="L1321" s="258"/>
      <c r="M1321" s="258"/>
      <c r="N1321" s="258"/>
      <c r="O1321" s="258"/>
      <c r="P1321" s="258"/>
      <c r="Q1321" s="258"/>
      <c r="R1321" s="258"/>
      <c r="S1321" s="258"/>
      <c r="T1321" s="258"/>
      <c r="U1321" s="258">
        <v>15000</v>
      </c>
      <c r="V1321" s="279"/>
      <c r="W1321" s="280"/>
    </row>
    <row r="1322" spans="2:23">
      <c r="B1322" s="254">
        <v>45937</v>
      </c>
      <c r="C1322" s="255" t="s">
        <v>3101</v>
      </c>
      <c r="D1322" s="256" t="s">
        <v>3762</v>
      </c>
      <c r="E1322" s="257">
        <v>1423001</v>
      </c>
      <c r="F1322" s="255" t="s">
        <v>217</v>
      </c>
      <c r="G1322" s="258">
        <v>8000</v>
      </c>
      <c r="H1322" s="258"/>
      <c r="I1322" s="258"/>
      <c r="J1322" s="258"/>
      <c r="K1322" s="258"/>
      <c r="L1322" s="258"/>
      <c r="M1322" s="258"/>
      <c r="N1322" s="258"/>
      <c r="O1322" s="258"/>
      <c r="P1322" s="258"/>
      <c r="Q1322" s="258"/>
      <c r="R1322" s="258"/>
      <c r="S1322" s="258"/>
      <c r="T1322" s="258"/>
      <c r="U1322" s="258">
        <v>8000</v>
      </c>
      <c r="V1322" s="279"/>
      <c r="W1322" s="280"/>
    </row>
    <row r="1323" spans="2:23">
      <c r="B1323" s="254">
        <v>45937</v>
      </c>
      <c r="C1323" s="255" t="s">
        <v>3101</v>
      </c>
      <c r="D1323" s="256" t="s">
        <v>3763</v>
      </c>
      <c r="E1323" s="257">
        <v>1423001</v>
      </c>
      <c r="F1323" s="255" t="s">
        <v>217</v>
      </c>
      <c r="G1323" s="258">
        <v>10000</v>
      </c>
      <c r="H1323" s="258"/>
      <c r="I1323" s="258"/>
      <c r="J1323" s="258"/>
      <c r="K1323" s="258"/>
      <c r="L1323" s="258"/>
      <c r="M1323" s="258"/>
      <c r="N1323" s="258"/>
      <c r="O1323" s="258"/>
      <c r="P1323" s="258"/>
      <c r="Q1323" s="258"/>
      <c r="R1323" s="258"/>
      <c r="S1323" s="258"/>
      <c r="T1323" s="258"/>
      <c r="U1323" s="258">
        <v>10000</v>
      </c>
      <c r="V1323" s="279"/>
      <c r="W1323" s="280"/>
    </row>
    <row r="1324" spans="2:23">
      <c r="B1324" s="254">
        <v>45940</v>
      </c>
      <c r="C1324" s="255" t="s">
        <v>2671</v>
      </c>
      <c r="D1324" s="256" t="s">
        <v>3764</v>
      </c>
      <c r="E1324" s="257">
        <v>1423078</v>
      </c>
      <c r="F1324" s="255" t="s">
        <v>915</v>
      </c>
      <c r="G1324" s="258">
        <v>2000</v>
      </c>
      <c r="H1324" s="258"/>
      <c r="I1324" s="258"/>
      <c r="J1324" s="258"/>
      <c r="K1324" s="258"/>
      <c r="L1324" s="258"/>
      <c r="M1324" s="258"/>
      <c r="N1324" s="258"/>
      <c r="O1324" s="258"/>
      <c r="P1324" s="258"/>
      <c r="Q1324" s="258"/>
      <c r="R1324" s="258"/>
      <c r="S1324" s="258"/>
      <c r="T1324" s="258"/>
      <c r="U1324" s="258">
        <v>2000</v>
      </c>
      <c r="V1324" s="279"/>
      <c r="W1324" s="280"/>
    </row>
    <row r="1325" spans="2:23">
      <c r="B1325" s="254" t="s">
        <v>2086</v>
      </c>
      <c r="C1325" s="255" t="s">
        <v>3031</v>
      </c>
      <c r="D1325" s="256" t="s">
        <v>3765</v>
      </c>
      <c r="E1325" s="257">
        <v>1422026</v>
      </c>
      <c r="F1325" s="255" t="s">
        <v>3575</v>
      </c>
      <c r="G1325" s="258">
        <v>1500</v>
      </c>
      <c r="H1325" s="258"/>
      <c r="I1325" s="258"/>
      <c r="J1325" s="258"/>
      <c r="K1325" s="258"/>
      <c r="L1325" s="258"/>
      <c r="M1325" s="258"/>
      <c r="N1325" s="258"/>
      <c r="O1325" s="258"/>
      <c r="P1325" s="258"/>
      <c r="Q1325" s="258"/>
      <c r="R1325" s="258"/>
      <c r="S1325" s="258"/>
      <c r="T1325" s="258"/>
      <c r="U1325" s="258">
        <v>1500</v>
      </c>
      <c r="V1325" s="279"/>
      <c r="W1325" s="280"/>
    </row>
    <row r="1326" spans="2:23">
      <c r="B1326" s="254" t="s">
        <v>2086</v>
      </c>
      <c r="C1326" s="255" t="s">
        <v>2934</v>
      </c>
      <c r="D1326" s="256" t="s">
        <v>3766</v>
      </c>
      <c r="E1326" s="257">
        <v>1422033</v>
      </c>
      <c r="F1326" s="255" t="s">
        <v>311</v>
      </c>
      <c r="G1326" s="258">
        <v>1000</v>
      </c>
      <c r="H1326" s="258"/>
      <c r="I1326" s="258"/>
      <c r="J1326" s="258"/>
      <c r="K1326" s="258"/>
      <c r="L1326" s="258"/>
      <c r="M1326" s="258"/>
      <c r="N1326" s="258"/>
      <c r="O1326" s="258"/>
      <c r="P1326" s="258"/>
      <c r="Q1326" s="258"/>
      <c r="R1326" s="258"/>
      <c r="S1326" s="258"/>
      <c r="T1326" s="258"/>
      <c r="U1326" s="258">
        <v>1000</v>
      </c>
      <c r="V1326" s="279"/>
      <c r="W1326" s="280"/>
    </row>
    <row r="1327" spans="2:23">
      <c r="B1327" s="254" t="s">
        <v>2086</v>
      </c>
      <c r="C1327" s="255" t="s">
        <v>3101</v>
      </c>
      <c r="D1327" s="256" t="s">
        <v>3767</v>
      </c>
      <c r="E1327" s="257">
        <v>1423001</v>
      </c>
      <c r="F1327" s="255" t="s">
        <v>217</v>
      </c>
      <c r="G1327" s="258">
        <v>20000</v>
      </c>
      <c r="H1327" s="258"/>
      <c r="I1327" s="258"/>
      <c r="J1327" s="258"/>
      <c r="K1327" s="258"/>
      <c r="L1327" s="258"/>
      <c r="M1327" s="258"/>
      <c r="N1327" s="258"/>
      <c r="O1327" s="258"/>
      <c r="P1327" s="258"/>
      <c r="Q1327" s="258"/>
      <c r="R1327" s="258"/>
      <c r="S1327" s="258"/>
      <c r="T1327" s="258"/>
      <c r="U1327" s="258">
        <v>20000</v>
      </c>
      <c r="V1327" s="279"/>
      <c r="W1327" s="280"/>
    </row>
    <row r="1328" spans="2:23">
      <c r="B1328" s="254" t="s">
        <v>2086</v>
      </c>
      <c r="C1328" s="255" t="s">
        <v>3768</v>
      </c>
      <c r="D1328" s="256" t="s">
        <v>3769</v>
      </c>
      <c r="E1328" s="257">
        <v>1423078</v>
      </c>
      <c r="F1328" s="255" t="s">
        <v>915</v>
      </c>
      <c r="G1328" s="258">
        <v>200</v>
      </c>
      <c r="H1328" s="258"/>
      <c r="I1328" s="258"/>
      <c r="J1328" s="258"/>
      <c r="K1328" s="258"/>
      <c r="L1328" s="258"/>
      <c r="M1328" s="258"/>
      <c r="N1328" s="258"/>
      <c r="O1328" s="258"/>
      <c r="P1328" s="258"/>
      <c r="Q1328" s="258"/>
      <c r="R1328" s="258"/>
      <c r="S1328" s="258"/>
      <c r="T1328" s="258"/>
      <c r="U1328" s="258">
        <v>200</v>
      </c>
      <c r="V1328" s="279"/>
      <c r="W1328" s="280"/>
    </row>
    <row r="1329" spans="2:23">
      <c r="B1329" s="254" t="s">
        <v>2077</v>
      </c>
      <c r="C1329" s="255" t="s">
        <v>3031</v>
      </c>
      <c r="D1329" s="256" t="s">
        <v>3770</v>
      </c>
      <c r="E1329" s="257">
        <v>1422018</v>
      </c>
      <c r="F1329" s="255" t="s">
        <v>3525</v>
      </c>
      <c r="G1329" s="258">
        <v>600</v>
      </c>
      <c r="H1329" s="258"/>
      <c r="I1329" s="258"/>
      <c r="J1329" s="258"/>
      <c r="K1329" s="258"/>
      <c r="L1329" s="258"/>
      <c r="M1329" s="258"/>
      <c r="N1329" s="258"/>
      <c r="O1329" s="258"/>
      <c r="P1329" s="258"/>
      <c r="Q1329" s="258"/>
      <c r="R1329" s="258"/>
      <c r="S1329" s="258"/>
      <c r="T1329" s="258"/>
      <c r="U1329" s="258">
        <v>600</v>
      </c>
      <c r="V1329" s="279"/>
      <c r="W1329" s="280"/>
    </row>
    <row r="1330" spans="2:23">
      <c r="B1330" s="254" t="s">
        <v>2077</v>
      </c>
      <c r="C1330" s="255" t="s">
        <v>3101</v>
      </c>
      <c r="D1330" s="256" t="s">
        <v>3771</v>
      </c>
      <c r="E1330" s="257">
        <v>1423001</v>
      </c>
      <c r="F1330" s="255" t="s">
        <v>217</v>
      </c>
      <c r="G1330" s="258">
        <v>11000</v>
      </c>
      <c r="H1330" s="258"/>
      <c r="I1330" s="258"/>
      <c r="J1330" s="258"/>
      <c r="K1330" s="258"/>
      <c r="L1330" s="258"/>
      <c r="M1330" s="258"/>
      <c r="N1330" s="258"/>
      <c r="O1330" s="258"/>
      <c r="P1330" s="258"/>
      <c r="Q1330" s="258"/>
      <c r="R1330" s="258"/>
      <c r="S1330" s="258"/>
      <c r="T1330" s="258"/>
      <c r="U1330" s="258">
        <v>11000</v>
      </c>
      <c r="V1330" s="279"/>
      <c r="W1330" s="280"/>
    </row>
    <row r="1331" spans="2:23">
      <c r="B1331" s="254" t="s">
        <v>2051</v>
      </c>
      <c r="C1331" s="255" t="s">
        <v>2742</v>
      </c>
      <c r="D1331" s="256" t="s">
        <v>3772</v>
      </c>
      <c r="E1331" s="257">
        <v>1430007</v>
      </c>
      <c r="F1331" s="255" t="s">
        <v>924</v>
      </c>
      <c r="G1331" s="258">
        <v>6000</v>
      </c>
      <c r="H1331" s="258"/>
      <c r="I1331" s="258"/>
      <c r="J1331" s="258"/>
      <c r="K1331" s="258"/>
      <c r="L1331" s="258"/>
      <c r="M1331" s="258"/>
      <c r="N1331" s="258"/>
      <c r="O1331" s="258"/>
      <c r="P1331" s="258"/>
      <c r="Q1331" s="258"/>
      <c r="R1331" s="258"/>
      <c r="S1331" s="258"/>
      <c r="T1331" s="258"/>
      <c r="U1331" s="258">
        <v>6000</v>
      </c>
      <c r="V1331" s="279"/>
      <c r="W1331" s="280"/>
    </row>
    <row r="1332" spans="2:23">
      <c r="B1332" s="254" t="s">
        <v>2063</v>
      </c>
      <c r="C1332" s="255" t="s">
        <v>2726</v>
      </c>
      <c r="D1332" s="256" t="s">
        <v>3773</v>
      </c>
      <c r="E1332" s="257">
        <v>1412022</v>
      </c>
      <c r="F1332" s="255" t="s">
        <v>259</v>
      </c>
      <c r="G1332" s="258">
        <v>1000</v>
      </c>
      <c r="H1332" s="258"/>
      <c r="I1332" s="258"/>
      <c r="J1332" s="258"/>
      <c r="K1332" s="258"/>
      <c r="L1332" s="258"/>
      <c r="M1332" s="258"/>
      <c r="N1332" s="258"/>
      <c r="O1332" s="258"/>
      <c r="P1332" s="258"/>
      <c r="Q1332" s="258"/>
      <c r="R1332" s="258"/>
      <c r="S1332" s="258"/>
      <c r="T1332" s="258"/>
      <c r="U1332" s="258">
        <v>1000</v>
      </c>
      <c r="V1332" s="279"/>
      <c r="W1332" s="280"/>
    </row>
    <row r="1333" spans="2:23">
      <c r="B1333" s="254" t="s">
        <v>2063</v>
      </c>
      <c r="C1333" s="255" t="s">
        <v>2726</v>
      </c>
      <c r="D1333" s="256" t="s">
        <v>3774</v>
      </c>
      <c r="E1333" s="257">
        <v>1422044</v>
      </c>
      <c r="F1333" s="255" t="s">
        <v>323</v>
      </c>
      <c r="G1333" s="258">
        <v>1200</v>
      </c>
      <c r="H1333" s="258"/>
      <c r="I1333" s="258"/>
      <c r="J1333" s="258"/>
      <c r="K1333" s="258"/>
      <c r="L1333" s="258"/>
      <c r="M1333" s="258"/>
      <c r="N1333" s="258"/>
      <c r="O1333" s="258"/>
      <c r="P1333" s="258"/>
      <c r="Q1333" s="258"/>
      <c r="R1333" s="258"/>
      <c r="S1333" s="258"/>
      <c r="T1333" s="258"/>
      <c r="U1333" s="258">
        <v>1200</v>
      </c>
      <c r="V1333" s="279"/>
      <c r="W1333" s="280"/>
    </row>
    <row r="1334" spans="2:23">
      <c r="B1334" s="254" t="s">
        <v>2063</v>
      </c>
      <c r="C1334" s="255" t="s">
        <v>2726</v>
      </c>
      <c r="D1334" s="256" t="s">
        <v>3775</v>
      </c>
      <c r="E1334" s="257">
        <v>1412022</v>
      </c>
      <c r="F1334" s="255" t="s">
        <v>259</v>
      </c>
      <c r="G1334" s="258">
        <v>1592</v>
      </c>
      <c r="H1334" s="258"/>
      <c r="I1334" s="258"/>
      <c r="J1334" s="258"/>
      <c r="K1334" s="258"/>
      <c r="L1334" s="258"/>
      <c r="M1334" s="258"/>
      <c r="N1334" s="258"/>
      <c r="O1334" s="258"/>
      <c r="P1334" s="258"/>
      <c r="Q1334" s="258"/>
      <c r="R1334" s="258"/>
      <c r="S1334" s="258"/>
      <c r="T1334" s="258"/>
      <c r="U1334" s="258">
        <v>1592</v>
      </c>
      <c r="V1334" s="279"/>
      <c r="W1334" s="280"/>
    </row>
    <row r="1335" spans="2:23">
      <c r="B1335" s="254" t="s">
        <v>2063</v>
      </c>
      <c r="C1335" s="255" t="s">
        <v>2726</v>
      </c>
      <c r="D1335" s="256" t="s">
        <v>3776</v>
      </c>
      <c r="E1335" s="257">
        <v>1422024</v>
      </c>
      <c r="F1335" s="255" t="s">
        <v>301</v>
      </c>
      <c r="G1335" s="258">
        <v>1000</v>
      </c>
      <c r="H1335" s="258"/>
      <c r="I1335" s="258"/>
      <c r="J1335" s="258"/>
      <c r="K1335" s="258"/>
      <c r="L1335" s="258"/>
      <c r="M1335" s="258"/>
      <c r="N1335" s="258"/>
      <c r="O1335" s="258"/>
      <c r="P1335" s="258"/>
      <c r="Q1335" s="258"/>
      <c r="R1335" s="258"/>
      <c r="S1335" s="258"/>
      <c r="T1335" s="258"/>
      <c r="U1335" s="258">
        <v>1000</v>
      </c>
      <c r="V1335" s="279"/>
      <c r="W1335" s="280"/>
    </row>
    <row r="1336" spans="2:23">
      <c r="B1336" s="254" t="s">
        <v>2063</v>
      </c>
      <c r="C1336" s="255" t="s">
        <v>2726</v>
      </c>
      <c r="D1336" s="256" t="s">
        <v>3777</v>
      </c>
      <c r="E1336" s="257">
        <v>1422024</v>
      </c>
      <c r="F1336" s="255" t="s">
        <v>301</v>
      </c>
      <c r="G1336" s="258">
        <v>2500</v>
      </c>
      <c r="H1336" s="258"/>
      <c r="I1336" s="258"/>
      <c r="J1336" s="258"/>
      <c r="K1336" s="258"/>
      <c r="L1336" s="258"/>
      <c r="M1336" s="258"/>
      <c r="N1336" s="258"/>
      <c r="O1336" s="258"/>
      <c r="P1336" s="258"/>
      <c r="Q1336" s="258"/>
      <c r="R1336" s="258"/>
      <c r="S1336" s="258"/>
      <c r="T1336" s="258"/>
      <c r="U1336" s="258">
        <v>2500</v>
      </c>
      <c r="V1336" s="279"/>
      <c r="W1336" s="280"/>
    </row>
    <row r="1337" spans="2:23">
      <c r="B1337" s="254" t="s">
        <v>2063</v>
      </c>
      <c r="C1337" s="255" t="s">
        <v>2726</v>
      </c>
      <c r="D1337" s="256" t="s">
        <v>3778</v>
      </c>
      <c r="E1337" s="257">
        <v>1422040</v>
      </c>
      <c r="F1337" s="255" t="s">
        <v>3561</v>
      </c>
      <c r="G1337" s="258">
        <v>3000</v>
      </c>
      <c r="H1337" s="258"/>
      <c r="I1337" s="258"/>
      <c r="J1337" s="258"/>
      <c r="K1337" s="258"/>
      <c r="L1337" s="258"/>
      <c r="M1337" s="258"/>
      <c r="N1337" s="258"/>
      <c r="O1337" s="258"/>
      <c r="P1337" s="258"/>
      <c r="Q1337" s="258"/>
      <c r="R1337" s="258"/>
      <c r="S1337" s="258"/>
      <c r="T1337" s="258"/>
      <c r="U1337" s="258">
        <v>3000</v>
      </c>
      <c r="V1337" s="279"/>
      <c r="W1337" s="280"/>
    </row>
    <row r="1338" spans="2:23">
      <c r="B1338" s="254" t="s">
        <v>2092</v>
      </c>
      <c r="C1338" s="255" t="s">
        <v>3101</v>
      </c>
      <c r="D1338" s="256" t="s">
        <v>3779</v>
      </c>
      <c r="E1338" s="257">
        <v>1423001</v>
      </c>
      <c r="F1338" s="255" t="s">
        <v>217</v>
      </c>
      <c r="G1338" s="258">
        <v>9000</v>
      </c>
      <c r="H1338" s="258"/>
      <c r="I1338" s="258"/>
      <c r="J1338" s="258"/>
      <c r="K1338" s="258"/>
      <c r="L1338" s="258"/>
      <c r="M1338" s="258"/>
      <c r="N1338" s="258"/>
      <c r="O1338" s="258"/>
      <c r="P1338" s="258"/>
      <c r="Q1338" s="258"/>
      <c r="R1338" s="258"/>
      <c r="S1338" s="258"/>
      <c r="T1338" s="258"/>
      <c r="U1338" s="258">
        <v>9000</v>
      </c>
      <c r="V1338" s="279"/>
      <c r="W1338" s="280"/>
    </row>
    <row r="1339" spans="2:23">
      <c r="B1339" s="254" t="s">
        <v>2060</v>
      </c>
      <c r="C1339" s="255" t="s">
        <v>2804</v>
      </c>
      <c r="D1339" s="256" t="s">
        <v>3780</v>
      </c>
      <c r="E1339" s="257">
        <v>1422033</v>
      </c>
      <c r="F1339" s="255" t="s">
        <v>311</v>
      </c>
      <c r="G1339" s="258">
        <v>3000</v>
      </c>
      <c r="H1339" s="258"/>
      <c r="I1339" s="258"/>
      <c r="J1339" s="258"/>
      <c r="K1339" s="258"/>
      <c r="L1339" s="258"/>
      <c r="M1339" s="258"/>
      <c r="N1339" s="258"/>
      <c r="O1339" s="258"/>
      <c r="P1339" s="258"/>
      <c r="Q1339" s="258"/>
      <c r="R1339" s="258"/>
      <c r="S1339" s="258"/>
      <c r="T1339" s="258"/>
      <c r="U1339" s="258">
        <v>3000</v>
      </c>
      <c r="V1339" s="279"/>
      <c r="W1339" s="280"/>
    </row>
    <row r="1340" spans="2:23">
      <c r="B1340" s="254" t="s">
        <v>2060</v>
      </c>
      <c r="C1340" s="255" t="s">
        <v>2804</v>
      </c>
      <c r="D1340" s="256" t="s">
        <v>3780</v>
      </c>
      <c r="E1340" s="257">
        <v>1422011</v>
      </c>
      <c r="F1340" s="255" t="s">
        <v>906</v>
      </c>
      <c r="G1340" s="258">
        <v>2000</v>
      </c>
      <c r="H1340" s="258"/>
      <c r="I1340" s="258"/>
      <c r="J1340" s="258"/>
      <c r="K1340" s="258"/>
      <c r="L1340" s="258"/>
      <c r="M1340" s="258"/>
      <c r="N1340" s="258"/>
      <c r="O1340" s="258"/>
      <c r="P1340" s="258"/>
      <c r="Q1340" s="258"/>
      <c r="R1340" s="258"/>
      <c r="S1340" s="258"/>
      <c r="T1340" s="258"/>
      <c r="U1340" s="258">
        <v>2000</v>
      </c>
      <c r="V1340" s="279"/>
      <c r="W1340" s="280"/>
    </row>
    <row r="1341" spans="2:23">
      <c r="B1341" s="254" t="s">
        <v>2060</v>
      </c>
      <c r="C1341" s="255" t="s">
        <v>2804</v>
      </c>
      <c r="D1341" s="256" t="s">
        <v>3780</v>
      </c>
      <c r="E1341" s="257">
        <v>1422018</v>
      </c>
      <c r="F1341" s="255" t="s">
        <v>3525</v>
      </c>
      <c r="G1341" s="258">
        <v>1500</v>
      </c>
      <c r="H1341" s="258"/>
      <c r="I1341" s="258"/>
      <c r="J1341" s="258"/>
      <c r="K1341" s="258"/>
      <c r="L1341" s="258"/>
      <c r="M1341" s="258"/>
      <c r="N1341" s="258"/>
      <c r="O1341" s="258"/>
      <c r="P1341" s="258"/>
      <c r="Q1341" s="258"/>
      <c r="R1341" s="258"/>
      <c r="S1341" s="258"/>
      <c r="T1341" s="258"/>
      <c r="U1341" s="258">
        <v>1500</v>
      </c>
      <c r="V1341" s="279"/>
      <c r="W1341" s="280"/>
    </row>
    <row r="1342" spans="2:23">
      <c r="B1342" s="254" t="s">
        <v>2060</v>
      </c>
      <c r="C1342" s="255" t="s">
        <v>2804</v>
      </c>
      <c r="D1342" s="256" t="s">
        <v>3780</v>
      </c>
      <c r="E1342" s="257">
        <v>1422005</v>
      </c>
      <c r="F1342" s="255" t="s">
        <v>903</v>
      </c>
      <c r="G1342" s="258">
        <v>760</v>
      </c>
      <c r="H1342" s="258"/>
      <c r="I1342" s="258"/>
      <c r="J1342" s="258"/>
      <c r="K1342" s="258"/>
      <c r="L1342" s="258"/>
      <c r="M1342" s="258"/>
      <c r="N1342" s="258"/>
      <c r="O1342" s="258"/>
      <c r="P1342" s="258"/>
      <c r="Q1342" s="258"/>
      <c r="R1342" s="258"/>
      <c r="S1342" s="258"/>
      <c r="T1342" s="258"/>
      <c r="U1342" s="258">
        <v>760</v>
      </c>
      <c r="V1342" s="279"/>
      <c r="W1342" s="280"/>
    </row>
    <row r="1343" spans="2:23">
      <c r="B1343" s="254" t="s">
        <v>2060</v>
      </c>
      <c r="C1343" s="255" t="s">
        <v>2990</v>
      </c>
      <c r="D1343" s="256" t="s">
        <v>3781</v>
      </c>
      <c r="E1343" s="257">
        <v>1422033</v>
      </c>
      <c r="F1343" s="255" t="s">
        <v>311</v>
      </c>
      <c r="G1343" s="258">
        <v>2200</v>
      </c>
      <c r="H1343" s="258"/>
      <c r="I1343" s="258"/>
      <c r="J1343" s="258"/>
      <c r="K1343" s="258"/>
      <c r="L1343" s="258"/>
      <c r="M1343" s="258"/>
      <c r="N1343" s="258"/>
      <c r="O1343" s="258"/>
      <c r="P1343" s="258"/>
      <c r="Q1343" s="258"/>
      <c r="R1343" s="258"/>
      <c r="S1343" s="258"/>
      <c r="T1343" s="258"/>
      <c r="U1343" s="258">
        <v>2200</v>
      </c>
      <c r="V1343" s="279"/>
      <c r="W1343" s="280"/>
    </row>
    <row r="1344" spans="2:23">
      <c r="B1344" s="254" t="s">
        <v>2060</v>
      </c>
      <c r="C1344" s="255" t="s">
        <v>2644</v>
      </c>
      <c r="D1344" s="256" t="s">
        <v>3782</v>
      </c>
      <c r="E1344" s="257">
        <v>1422033</v>
      </c>
      <c r="F1344" s="255" t="s">
        <v>311</v>
      </c>
      <c r="G1344" s="258">
        <v>1086</v>
      </c>
      <c r="H1344" s="258"/>
      <c r="I1344" s="258"/>
      <c r="J1344" s="258"/>
      <c r="K1344" s="258"/>
      <c r="L1344" s="258"/>
      <c r="M1344" s="258"/>
      <c r="N1344" s="258"/>
      <c r="O1344" s="258"/>
      <c r="P1344" s="258"/>
      <c r="Q1344" s="258"/>
      <c r="R1344" s="258"/>
      <c r="S1344" s="258"/>
      <c r="T1344" s="258"/>
      <c r="U1344" s="258">
        <v>1086</v>
      </c>
      <c r="V1344" s="279"/>
      <c r="W1344" s="280"/>
    </row>
    <row r="1345" spans="2:23">
      <c r="B1345" s="254" t="s">
        <v>2060</v>
      </c>
      <c r="C1345" s="255" t="s">
        <v>2644</v>
      </c>
      <c r="D1345" s="256" t="s">
        <v>3783</v>
      </c>
      <c r="E1345" s="257">
        <v>1423078</v>
      </c>
      <c r="F1345" s="255" t="s">
        <v>915</v>
      </c>
      <c r="G1345" s="258">
        <v>430</v>
      </c>
      <c r="H1345" s="258"/>
      <c r="I1345" s="258"/>
      <c r="J1345" s="258"/>
      <c r="K1345" s="258"/>
      <c r="L1345" s="258"/>
      <c r="M1345" s="258"/>
      <c r="N1345" s="258"/>
      <c r="O1345" s="258"/>
      <c r="P1345" s="258"/>
      <c r="Q1345" s="258"/>
      <c r="R1345" s="258"/>
      <c r="S1345" s="258"/>
      <c r="T1345" s="258"/>
      <c r="U1345" s="258">
        <v>430</v>
      </c>
      <c r="V1345" s="279"/>
      <c r="W1345" s="280"/>
    </row>
    <row r="1346" spans="2:23">
      <c r="B1346" s="254" t="s">
        <v>2060</v>
      </c>
      <c r="C1346" s="255" t="s">
        <v>2644</v>
      </c>
      <c r="D1346" s="256" t="s">
        <v>3784</v>
      </c>
      <c r="E1346" s="257">
        <v>1422011</v>
      </c>
      <c r="F1346" s="255" t="s">
        <v>906</v>
      </c>
      <c r="G1346" s="258">
        <v>860</v>
      </c>
      <c r="H1346" s="258"/>
      <c r="I1346" s="258"/>
      <c r="J1346" s="258"/>
      <c r="K1346" s="258"/>
      <c r="L1346" s="258"/>
      <c r="M1346" s="258"/>
      <c r="N1346" s="258"/>
      <c r="O1346" s="258"/>
      <c r="P1346" s="258"/>
      <c r="Q1346" s="258"/>
      <c r="R1346" s="258"/>
      <c r="S1346" s="258"/>
      <c r="T1346" s="258"/>
      <c r="U1346" s="258">
        <v>860</v>
      </c>
      <c r="V1346" s="279"/>
      <c r="W1346" s="280"/>
    </row>
    <row r="1347" spans="2:23">
      <c r="B1347" s="254" t="s">
        <v>2060</v>
      </c>
      <c r="C1347" s="255" t="s">
        <v>2644</v>
      </c>
      <c r="D1347" s="256" t="s">
        <v>3785</v>
      </c>
      <c r="E1347" s="257">
        <v>1423078</v>
      </c>
      <c r="F1347" s="255" t="s">
        <v>915</v>
      </c>
      <c r="G1347" s="258">
        <v>300</v>
      </c>
      <c r="H1347" s="258"/>
      <c r="I1347" s="258"/>
      <c r="J1347" s="258"/>
      <c r="K1347" s="258"/>
      <c r="L1347" s="258"/>
      <c r="M1347" s="258"/>
      <c r="N1347" s="258"/>
      <c r="O1347" s="258"/>
      <c r="P1347" s="258"/>
      <c r="Q1347" s="258"/>
      <c r="R1347" s="258"/>
      <c r="S1347" s="258"/>
      <c r="T1347" s="258"/>
      <c r="U1347" s="258">
        <v>300</v>
      </c>
      <c r="V1347" s="279"/>
      <c r="W1347" s="280"/>
    </row>
    <row r="1348" spans="2:23">
      <c r="B1348" s="254" t="s">
        <v>2060</v>
      </c>
      <c r="C1348" s="255" t="s">
        <v>2644</v>
      </c>
      <c r="D1348" s="256" t="s">
        <v>3786</v>
      </c>
      <c r="E1348" s="257">
        <v>1422033</v>
      </c>
      <c r="F1348" s="255" t="s">
        <v>311</v>
      </c>
      <c r="G1348" s="258">
        <v>300</v>
      </c>
      <c r="H1348" s="258"/>
      <c r="I1348" s="258"/>
      <c r="J1348" s="258"/>
      <c r="K1348" s="258"/>
      <c r="L1348" s="258"/>
      <c r="M1348" s="258"/>
      <c r="N1348" s="258"/>
      <c r="O1348" s="258"/>
      <c r="P1348" s="258"/>
      <c r="Q1348" s="258"/>
      <c r="R1348" s="258"/>
      <c r="S1348" s="258"/>
      <c r="T1348" s="258"/>
      <c r="U1348" s="258">
        <v>300</v>
      </c>
      <c r="V1348" s="279"/>
      <c r="W1348" s="280"/>
    </row>
    <row r="1349" spans="2:23">
      <c r="B1349" s="254" t="s">
        <v>2060</v>
      </c>
      <c r="C1349" s="255" t="s">
        <v>2644</v>
      </c>
      <c r="D1349" s="256" t="s">
        <v>3787</v>
      </c>
      <c r="E1349" s="257">
        <v>1423078</v>
      </c>
      <c r="F1349" s="255" t="s">
        <v>915</v>
      </c>
      <c r="G1349" s="258">
        <v>1000</v>
      </c>
      <c r="H1349" s="258"/>
      <c r="I1349" s="258"/>
      <c r="J1349" s="258"/>
      <c r="K1349" s="258"/>
      <c r="L1349" s="258"/>
      <c r="M1349" s="258"/>
      <c r="N1349" s="258"/>
      <c r="O1349" s="258"/>
      <c r="P1349" s="258"/>
      <c r="Q1349" s="258"/>
      <c r="R1349" s="258"/>
      <c r="S1349" s="258"/>
      <c r="T1349" s="258"/>
      <c r="U1349" s="258">
        <v>1000</v>
      </c>
      <c r="V1349" s="279"/>
      <c r="W1349" s="280"/>
    </row>
    <row r="1350" spans="2:23">
      <c r="B1350" s="254" t="s">
        <v>2060</v>
      </c>
      <c r="C1350" s="255" t="s">
        <v>2644</v>
      </c>
      <c r="D1350" s="256" t="s">
        <v>3787</v>
      </c>
      <c r="E1350" s="257">
        <v>1423078</v>
      </c>
      <c r="F1350" s="255" t="s">
        <v>915</v>
      </c>
      <c r="G1350" s="258">
        <v>455</v>
      </c>
      <c r="H1350" s="258"/>
      <c r="I1350" s="258"/>
      <c r="J1350" s="258"/>
      <c r="K1350" s="258"/>
      <c r="L1350" s="258"/>
      <c r="M1350" s="258"/>
      <c r="N1350" s="258"/>
      <c r="O1350" s="258"/>
      <c r="P1350" s="258"/>
      <c r="Q1350" s="258"/>
      <c r="R1350" s="258"/>
      <c r="S1350" s="258"/>
      <c r="T1350" s="258"/>
      <c r="U1350" s="258">
        <v>455</v>
      </c>
      <c r="V1350" s="279"/>
      <c r="W1350" s="280"/>
    </row>
    <row r="1351" spans="2:23">
      <c r="B1351" s="254" t="s">
        <v>2060</v>
      </c>
      <c r="C1351" s="255" t="s">
        <v>2644</v>
      </c>
      <c r="D1351" s="256" t="s">
        <v>3788</v>
      </c>
      <c r="E1351" s="257">
        <v>1422011</v>
      </c>
      <c r="F1351" s="255" t="s">
        <v>906</v>
      </c>
      <c r="G1351" s="258">
        <v>500</v>
      </c>
      <c r="H1351" s="258"/>
      <c r="I1351" s="258"/>
      <c r="J1351" s="258"/>
      <c r="K1351" s="258"/>
      <c r="L1351" s="258"/>
      <c r="M1351" s="258"/>
      <c r="N1351" s="258"/>
      <c r="O1351" s="258"/>
      <c r="P1351" s="258"/>
      <c r="Q1351" s="258"/>
      <c r="R1351" s="258"/>
      <c r="S1351" s="258"/>
      <c r="T1351" s="258"/>
      <c r="U1351" s="258">
        <v>500</v>
      </c>
      <c r="V1351" s="279"/>
      <c r="W1351" s="280"/>
    </row>
    <row r="1352" spans="2:23">
      <c r="B1352" s="254" t="s">
        <v>2060</v>
      </c>
      <c r="C1352" s="255" t="s">
        <v>2644</v>
      </c>
      <c r="D1352" s="256" t="s">
        <v>3788</v>
      </c>
      <c r="E1352" s="257">
        <v>1422033</v>
      </c>
      <c r="F1352" s="255" t="s">
        <v>906</v>
      </c>
      <c r="G1352" s="258">
        <v>1000</v>
      </c>
      <c r="H1352" s="258"/>
      <c r="I1352" s="258"/>
      <c r="J1352" s="258"/>
      <c r="K1352" s="258"/>
      <c r="L1352" s="258"/>
      <c r="M1352" s="258"/>
      <c r="N1352" s="258"/>
      <c r="O1352" s="258"/>
      <c r="P1352" s="258"/>
      <c r="Q1352" s="258"/>
      <c r="R1352" s="258"/>
      <c r="S1352" s="258"/>
      <c r="T1352" s="258"/>
      <c r="U1352" s="258">
        <v>1000</v>
      </c>
      <c r="V1352" s="279"/>
      <c r="W1352" s="280"/>
    </row>
    <row r="1353" spans="2:23">
      <c r="B1353" s="254" t="s">
        <v>2060</v>
      </c>
      <c r="C1353" s="255" t="s">
        <v>2644</v>
      </c>
      <c r="D1353" s="256" t="s">
        <v>3788</v>
      </c>
      <c r="E1353" s="257">
        <v>1422018</v>
      </c>
      <c r="F1353" s="255" t="s">
        <v>3525</v>
      </c>
      <c r="G1353" s="258">
        <v>1000</v>
      </c>
      <c r="H1353" s="258"/>
      <c r="I1353" s="258"/>
      <c r="J1353" s="258"/>
      <c r="K1353" s="258"/>
      <c r="L1353" s="258"/>
      <c r="M1353" s="258"/>
      <c r="N1353" s="258"/>
      <c r="O1353" s="258"/>
      <c r="P1353" s="258"/>
      <c r="Q1353" s="258"/>
      <c r="R1353" s="258"/>
      <c r="S1353" s="258"/>
      <c r="T1353" s="258"/>
      <c r="U1353" s="258">
        <v>1000</v>
      </c>
      <c r="V1353" s="279"/>
      <c r="W1353" s="280"/>
    </row>
    <row r="1354" spans="2:23">
      <c r="B1354" s="254" t="s">
        <v>2060</v>
      </c>
      <c r="C1354" s="255" t="s">
        <v>2644</v>
      </c>
      <c r="D1354" s="256" t="s">
        <v>3789</v>
      </c>
      <c r="E1354" s="257">
        <v>1422033</v>
      </c>
      <c r="F1354" s="255" t="s">
        <v>311</v>
      </c>
      <c r="G1354" s="258">
        <v>1148</v>
      </c>
      <c r="H1354" s="258"/>
      <c r="I1354" s="258"/>
      <c r="J1354" s="258"/>
      <c r="K1354" s="258"/>
      <c r="L1354" s="258"/>
      <c r="M1354" s="258"/>
      <c r="N1354" s="258"/>
      <c r="O1354" s="258"/>
      <c r="P1354" s="258"/>
      <c r="Q1354" s="258"/>
      <c r="R1354" s="258"/>
      <c r="S1354" s="258"/>
      <c r="T1354" s="258"/>
      <c r="U1354" s="258">
        <v>1148</v>
      </c>
      <c r="V1354" s="279"/>
      <c r="W1354" s="280"/>
    </row>
    <row r="1355" spans="2:23">
      <c r="B1355" s="254" t="s">
        <v>2060</v>
      </c>
      <c r="C1355" s="255" t="s">
        <v>2644</v>
      </c>
      <c r="D1355" s="256" t="s">
        <v>3790</v>
      </c>
      <c r="E1355" s="257">
        <v>1423078</v>
      </c>
      <c r="F1355" s="255" t="s">
        <v>915</v>
      </c>
      <c r="G1355" s="258">
        <v>1350</v>
      </c>
      <c r="H1355" s="258"/>
      <c r="I1355" s="258"/>
      <c r="J1355" s="258"/>
      <c r="K1355" s="258"/>
      <c r="L1355" s="258"/>
      <c r="M1355" s="258"/>
      <c r="N1355" s="258"/>
      <c r="O1355" s="258"/>
      <c r="P1355" s="258"/>
      <c r="Q1355" s="258"/>
      <c r="R1355" s="258"/>
      <c r="S1355" s="258"/>
      <c r="T1355" s="258"/>
      <c r="U1355" s="258">
        <v>1350</v>
      </c>
      <c r="V1355" s="279"/>
      <c r="W1355" s="280"/>
    </row>
    <row r="1356" spans="2:23">
      <c r="B1356" s="254" t="s">
        <v>2060</v>
      </c>
      <c r="C1356" s="255" t="s">
        <v>2644</v>
      </c>
      <c r="D1356" s="256" t="s">
        <v>3790</v>
      </c>
      <c r="E1356" s="257">
        <v>1422033</v>
      </c>
      <c r="F1356" s="255" t="s">
        <v>311</v>
      </c>
      <c r="G1356" s="258">
        <v>1000</v>
      </c>
      <c r="H1356" s="258"/>
      <c r="I1356" s="258"/>
      <c r="J1356" s="258"/>
      <c r="K1356" s="258"/>
      <c r="L1356" s="258"/>
      <c r="M1356" s="258"/>
      <c r="N1356" s="258"/>
      <c r="O1356" s="258"/>
      <c r="P1356" s="258"/>
      <c r="Q1356" s="258"/>
      <c r="R1356" s="258"/>
      <c r="S1356" s="258"/>
      <c r="T1356" s="258"/>
      <c r="U1356" s="258">
        <v>1000</v>
      </c>
      <c r="V1356" s="279"/>
      <c r="W1356" s="280"/>
    </row>
    <row r="1357" spans="2:23">
      <c r="B1357" s="254" t="s">
        <v>2060</v>
      </c>
      <c r="C1357" s="255" t="s">
        <v>2644</v>
      </c>
      <c r="D1357" s="256" t="s">
        <v>3790</v>
      </c>
      <c r="E1357" s="257">
        <v>1422011</v>
      </c>
      <c r="F1357" s="255" t="s">
        <v>906</v>
      </c>
      <c r="G1357" s="258">
        <v>1000</v>
      </c>
      <c r="H1357" s="258"/>
      <c r="I1357" s="258"/>
      <c r="J1357" s="258"/>
      <c r="K1357" s="258"/>
      <c r="L1357" s="258"/>
      <c r="M1357" s="258"/>
      <c r="N1357" s="258"/>
      <c r="O1357" s="258"/>
      <c r="P1357" s="258"/>
      <c r="Q1357" s="258"/>
      <c r="R1357" s="258"/>
      <c r="S1357" s="258"/>
      <c r="T1357" s="258"/>
      <c r="U1357" s="258">
        <v>1000</v>
      </c>
      <c r="V1357" s="279"/>
      <c r="W1357" s="280"/>
    </row>
    <row r="1358" spans="2:23">
      <c r="B1358" s="254" t="s">
        <v>2060</v>
      </c>
      <c r="C1358" s="255" t="s">
        <v>2644</v>
      </c>
      <c r="D1358" s="256" t="s">
        <v>3790</v>
      </c>
      <c r="E1358" s="257">
        <v>1422018</v>
      </c>
      <c r="F1358" s="255" t="s">
        <v>3525</v>
      </c>
      <c r="G1358" s="258">
        <v>1000</v>
      </c>
      <c r="H1358" s="258"/>
      <c r="I1358" s="258"/>
      <c r="J1358" s="258"/>
      <c r="K1358" s="258"/>
      <c r="L1358" s="258"/>
      <c r="M1358" s="258"/>
      <c r="N1358" s="258"/>
      <c r="O1358" s="258"/>
      <c r="P1358" s="258"/>
      <c r="Q1358" s="258"/>
      <c r="R1358" s="258"/>
      <c r="S1358" s="258"/>
      <c r="T1358" s="258"/>
      <c r="U1358" s="258">
        <v>1000</v>
      </c>
      <c r="V1358" s="279"/>
      <c r="W1358" s="280"/>
    </row>
    <row r="1359" spans="2:23">
      <c r="B1359" s="254" t="s">
        <v>2060</v>
      </c>
      <c r="C1359" s="255" t="s">
        <v>2646</v>
      </c>
      <c r="D1359" s="256" t="s">
        <v>3791</v>
      </c>
      <c r="E1359" s="257">
        <v>1423078</v>
      </c>
      <c r="F1359" s="255" t="s">
        <v>915</v>
      </c>
      <c r="G1359" s="258">
        <v>360</v>
      </c>
      <c r="H1359" s="258"/>
      <c r="I1359" s="258"/>
      <c r="J1359" s="258"/>
      <c r="K1359" s="258"/>
      <c r="L1359" s="258"/>
      <c r="M1359" s="258"/>
      <c r="N1359" s="258"/>
      <c r="O1359" s="258"/>
      <c r="P1359" s="258"/>
      <c r="Q1359" s="258"/>
      <c r="R1359" s="258"/>
      <c r="S1359" s="258"/>
      <c r="T1359" s="258"/>
      <c r="U1359" s="258">
        <v>360</v>
      </c>
      <c r="V1359" s="279"/>
      <c r="W1359" s="280"/>
    </row>
    <row r="1360" spans="2:23">
      <c r="B1360" s="254" t="s">
        <v>2060</v>
      </c>
      <c r="C1360" s="255" t="s">
        <v>2646</v>
      </c>
      <c r="D1360" s="256" t="s">
        <v>3792</v>
      </c>
      <c r="E1360" s="257">
        <v>1422033</v>
      </c>
      <c r="F1360" s="255" t="s">
        <v>311</v>
      </c>
      <c r="G1360" s="258">
        <v>3000</v>
      </c>
      <c r="H1360" s="258"/>
      <c r="I1360" s="258"/>
      <c r="J1360" s="258"/>
      <c r="K1360" s="258"/>
      <c r="L1360" s="258"/>
      <c r="M1360" s="258"/>
      <c r="N1360" s="258"/>
      <c r="O1360" s="258"/>
      <c r="P1360" s="258"/>
      <c r="Q1360" s="258"/>
      <c r="R1360" s="258"/>
      <c r="S1360" s="258"/>
      <c r="T1360" s="258"/>
      <c r="U1360" s="258">
        <v>3000</v>
      </c>
      <c r="V1360" s="279"/>
      <c r="W1360" s="280"/>
    </row>
    <row r="1361" spans="2:23">
      <c r="B1361" s="254" t="s">
        <v>2060</v>
      </c>
      <c r="C1361" s="255" t="s">
        <v>2646</v>
      </c>
      <c r="D1361" s="256" t="s">
        <v>3793</v>
      </c>
      <c r="E1361" s="257">
        <v>1422011</v>
      </c>
      <c r="F1361" s="255" t="s">
        <v>906</v>
      </c>
      <c r="G1361" s="258">
        <v>270</v>
      </c>
      <c r="H1361" s="258"/>
      <c r="I1361" s="258"/>
      <c r="J1361" s="258"/>
      <c r="K1361" s="258"/>
      <c r="L1361" s="258"/>
      <c r="M1361" s="258"/>
      <c r="N1361" s="258"/>
      <c r="O1361" s="258"/>
      <c r="P1361" s="258"/>
      <c r="Q1361" s="258"/>
      <c r="R1361" s="258"/>
      <c r="S1361" s="258"/>
      <c r="T1361" s="258"/>
      <c r="U1361" s="258">
        <v>270</v>
      </c>
      <c r="V1361" s="279"/>
      <c r="W1361" s="280"/>
    </row>
    <row r="1362" spans="2:23">
      <c r="B1362" s="254" t="s">
        <v>2060</v>
      </c>
      <c r="C1362" s="255" t="s">
        <v>2646</v>
      </c>
      <c r="D1362" s="256" t="s">
        <v>3794</v>
      </c>
      <c r="E1362" s="257">
        <v>1423078</v>
      </c>
      <c r="F1362" s="255" t="s">
        <v>915</v>
      </c>
      <c r="G1362" s="258">
        <v>110</v>
      </c>
      <c r="H1362" s="258"/>
      <c r="I1362" s="258"/>
      <c r="J1362" s="258"/>
      <c r="K1362" s="258"/>
      <c r="L1362" s="258"/>
      <c r="M1362" s="258"/>
      <c r="N1362" s="258"/>
      <c r="O1362" s="258"/>
      <c r="P1362" s="258"/>
      <c r="Q1362" s="258"/>
      <c r="R1362" s="258"/>
      <c r="S1362" s="258"/>
      <c r="T1362" s="258"/>
      <c r="U1362" s="258">
        <v>110</v>
      </c>
      <c r="V1362" s="279"/>
      <c r="W1362" s="280"/>
    </row>
    <row r="1363" spans="2:23">
      <c r="B1363" s="254" t="s">
        <v>2060</v>
      </c>
      <c r="C1363" s="255" t="s">
        <v>2646</v>
      </c>
      <c r="D1363" s="256" t="s">
        <v>3795</v>
      </c>
      <c r="E1363" s="257">
        <v>1423078</v>
      </c>
      <c r="F1363" s="255" t="s">
        <v>915</v>
      </c>
      <c r="G1363" s="258">
        <v>220</v>
      </c>
      <c r="H1363" s="258"/>
      <c r="I1363" s="258"/>
      <c r="J1363" s="258"/>
      <c r="K1363" s="258"/>
      <c r="L1363" s="258"/>
      <c r="M1363" s="258"/>
      <c r="N1363" s="258"/>
      <c r="O1363" s="258"/>
      <c r="P1363" s="258"/>
      <c r="Q1363" s="258"/>
      <c r="R1363" s="258"/>
      <c r="S1363" s="258"/>
      <c r="T1363" s="258"/>
      <c r="U1363" s="258">
        <v>220</v>
      </c>
      <c r="V1363" s="279"/>
      <c r="W1363" s="280"/>
    </row>
    <row r="1364" spans="2:23">
      <c r="B1364" s="254" t="s">
        <v>2060</v>
      </c>
      <c r="C1364" s="255" t="s">
        <v>2949</v>
      </c>
      <c r="D1364" s="256" t="s">
        <v>3796</v>
      </c>
      <c r="E1364" s="257">
        <v>1422033</v>
      </c>
      <c r="F1364" s="255" t="s">
        <v>311</v>
      </c>
      <c r="G1364" s="258">
        <v>1000</v>
      </c>
      <c r="H1364" s="258"/>
      <c r="I1364" s="258"/>
      <c r="J1364" s="258"/>
      <c r="K1364" s="258"/>
      <c r="L1364" s="258"/>
      <c r="M1364" s="258"/>
      <c r="N1364" s="258"/>
      <c r="O1364" s="258"/>
      <c r="P1364" s="258"/>
      <c r="Q1364" s="258"/>
      <c r="R1364" s="258"/>
      <c r="S1364" s="258"/>
      <c r="T1364" s="258"/>
      <c r="U1364" s="258">
        <v>1000</v>
      </c>
      <c r="V1364" s="279"/>
      <c r="W1364" s="280"/>
    </row>
    <row r="1365" spans="2:23">
      <c r="B1365" s="254" t="s">
        <v>2060</v>
      </c>
      <c r="C1365" s="255" t="s">
        <v>3051</v>
      </c>
      <c r="D1365" s="256" t="s">
        <v>3797</v>
      </c>
      <c r="E1365" s="257">
        <v>1423078</v>
      </c>
      <c r="F1365" s="255" t="s">
        <v>915</v>
      </c>
      <c r="G1365" s="258">
        <v>1840</v>
      </c>
      <c r="H1365" s="258"/>
      <c r="I1365" s="258"/>
      <c r="J1365" s="258"/>
      <c r="K1365" s="258"/>
      <c r="L1365" s="258"/>
      <c r="M1365" s="258"/>
      <c r="N1365" s="258"/>
      <c r="O1365" s="258"/>
      <c r="P1365" s="258"/>
      <c r="Q1365" s="258"/>
      <c r="R1365" s="258"/>
      <c r="S1365" s="258"/>
      <c r="T1365" s="258"/>
      <c r="U1365" s="258">
        <v>1840</v>
      </c>
      <c r="V1365" s="279"/>
      <c r="W1365" s="280"/>
    </row>
    <row r="1366" spans="2:23">
      <c r="B1366" s="254" t="s">
        <v>2060</v>
      </c>
      <c r="C1366" s="255" t="s">
        <v>3051</v>
      </c>
      <c r="D1366" s="256" t="s">
        <v>3798</v>
      </c>
      <c r="E1366" s="257">
        <v>1422011</v>
      </c>
      <c r="F1366" s="255" t="s">
        <v>906</v>
      </c>
      <c r="G1366" s="258">
        <v>1800</v>
      </c>
      <c r="H1366" s="258"/>
      <c r="I1366" s="258"/>
      <c r="J1366" s="258"/>
      <c r="K1366" s="258"/>
      <c r="L1366" s="258"/>
      <c r="M1366" s="258"/>
      <c r="N1366" s="258"/>
      <c r="O1366" s="258"/>
      <c r="P1366" s="258"/>
      <c r="Q1366" s="258"/>
      <c r="R1366" s="258"/>
      <c r="S1366" s="258"/>
      <c r="T1366" s="258"/>
      <c r="U1366" s="258">
        <v>1800</v>
      </c>
      <c r="V1366" s="279"/>
      <c r="W1366" s="280"/>
    </row>
    <row r="1367" spans="2:23">
      <c r="B1367" s="254" t="s">
        <v>2060</v>
      </c>
      <c r="C1367" s="255" t="s">
        <v>3051</v>
      </c>
      <c r="D1367" s="256" t="s">
        <v>3799</v>
      </c>
      <c r="E1367" s="257">
        <v>1423078</v>
      </c>
      <c r="F1367" s="255" t="s">
        <v>915</v>
      </c>
      <c r="G1367" s="258">
        <v>1000</v>
      </c>
      <c r="H1367" s="258"/>
      <c r="I1367" s="258"/>
      <c r="J1367" s="258"/>
      <c r="K1367" s="258"/>
      <c r="L1367" s="258"/>
      <c r="M1367" s="258"/>
      <c r="N1367" s="258"/>
      <c r="O1367" s="258"/>
      <c r="P1367" s="258"/>
      <c r="Q1367" s="258"/>
      <c r="R1367" s="258"/>
      <c r="S1367" s="258"/>
      <c r="T1367" s="258"/>
      <c r="U1367" s="258">
        <v>1000</v>
      </c>
      <c r="V1367" s="279"/>
      <c r="W1367" s="280"/>
    </row>
    <row r="1368" spans="2:23">
      <c r="B1368" s="254" t="s">
        <v>2060</v>
      </c>
      <c r="C1368" s="255" t="s">
        <v>2810</v>
      </c>
      <c r="D1368" s="256" t="s">
        <v>3800</v>
      </c>
      <c r="E1368" s="257">
        <v>1423517</v>
      </c>
      <c r="F1368" s="255" t="s">
        <v>919</v>
      </c>
      <c r="G1368" s="258">
        <v>1655</v>
      </c>
      <c r="H1368" s="258"/>
      <c r="I1368" s="258"/>
      <c r="J1368" s="258"/>
      <c r="K1368" s="258"/>
      <c r="L1368" s="258"/>
      <c r="M1368" s="258"/>
      <c r="N1368" s="258"/>
      <c r="O1368" s="258"/>
      <c r="P1368" s="258"/>
      <c r="Q1368" s="258"/>
      <c r="R1368" s="258"/>
      <c r="S1368" s="258"/>
      <c r="T1368" s="258"/>
      <c r="U1368" s="258">
        <v>1655</v>
      </c>
      <c r="V1368" s="279"/>
      <c r="W1368" s="280"/>
    </row>
    <row r="1369" spans="2:23">
      <c r="B1369" s="254" t="s">
        <v>2060</v>
      </c>
      <c r="C1369" s="255" t="s">
        <v>3037</v>
      </c>
      <c r="D1369" s="256" t="s">
        <v>3801</v>
      </c>
      <c r="E1369" s="257">
        <v>1422040</v>
      </c>
      <c r="F1369" s="255" t="s">
        <v>3561</v>
      </c>
      <c r="G1369" s="258">
        <v>8000</v>
      </c>
      <c r="H1369" s="258"/>
      <c r="I1369" s="258"/>
      <c r="J1369" s="258"/>
      <c r="K1369" s="258"/>
      <c r="L1369" s="258"/>
      <c r="M1369" s="258"/>
      <c r="N1369" s="258"/>
      <c r="O1369" s="258"/>
      <c r="P1369" s="258"/>
      <c r="Q1369" s="258"/>
      <c r="R1369" s="258"/>
      <c r="S1369" s="258"/>
      <c r="T1369" s="258"/>
      <c r="U1369" s="258">
        <v>8000</v>
      </c>
      <c r="V1369" s="279"/>
      <c r="W1369" s="280"/>
    </row>
    <row r="1370" spans="2:23">
      <c r="B1370" s="254" t="s">
        <v>2107</v>
      </c>
      <c r="C1370" s="255" t="s">
        <v>2690</v>
      </c>
      <c r="D1370" s="256" t="s">
        <v>3802</v>
      </c>
      <c r="E1370" s="257">
        <v>1412022</v>
      </c>
      <c r="F1370" s="255" t="s">
        <v>259</v>
      </c>
      <c r="G1370" s="258">
        <v>10000</v>
      </c>
      <c r="H1370" s="258"/>
      <c r="I1370" s="258"/>
      <c r="J1370" s="258"/>
      <c r="K1370" s="258"/>
      <c r="L1370" s="258"/>
      <c r="M1370" s="258"/>
      <c r="N1370" s="258"/>
      <c r="O1370" s="258"/>
      <c r="P1370" s="258"/>
      <c r="Q1370" s="258"/>
      <c r="R1370" s="258"/>
      <c r="S1370" s="258"/>
      <c r="T1370" s="258"/>
      <c r="U1370" s="258">
        <v>10000</v>
      </c>
      <c r="V1370" s="279"/>
      <c r="W1370" s="280"/>
    </row>
    <row r="1371" spans="2:23">
      <c r="B1371" s="254" t="s">
        <v>2107</v>
      </c>
      <c r="C1371" s="255" t="s">
        <v>2690</v>
      </c>
      <c r="D1371" s="256" t="s">
        <v>3803</v>
      </c>
      <c r="E1371" s="257">
        <v>1412022</v>
      </c>
      <c r="F1371" s="255" t="s">
        <v>259</v>
      </c>
      <c r="G1371" s="258">
        <v>13761.87</v>
      </c>
      <c r="H1371" s="258"/>
      <c r="I1371" s="258"/>
      <c r="J1371" s="258"/>
      <c r="K1371" s="258"/>
      <c r="L1371" s="258"/>
      <c r="M1371" s="258"/>
      <c r="N1371" s="258"/>
      <c r="O1371" s="258"/>
      <c r="P1371" s="258"/>
      <c r="Q1371" s="258"/>
      <c r="R1371" s="258"/>
      <c r="S1371" s="258"/>
      <c r="T1371" s="258"/>
      <c r="U1371" s="258">
        <v>13761.87</v>
      </c>
      <c r="V1371" s="279"/>
      <c r="W1371" s="280"/>
    </row>
    <row r="1372" spans="2:23">
      <c r="B1372" s="254" t="s">
        <v>2108</v>
      </c>
      <c r="C1372" s="255" t="s">
        <v>3258</v>
      </c>
      <c r="D1372" s="256" t="s">
        <v>3804</v>
      </c>
      <c r="E1372" s="257">
        <v>1422040</v>
      </c>
      <c r="F1372" s="255" t="s">
        <v>3561</v>
      </c>
      <c r="G1372" s="258">
        <v>5000</v>
      </c>
      <c r="H1372" s="258"/>
      <c r="I1372" s="258"/>
      <c r="J1372" s="258"/>
      <c r="K1372" s="258"/>
      <c r="L1372" s="258"/>
      <c r="M1372" s="258"/>
      <c r="N1372" s="258"/>
      <c r="O1372" s="258"/>
      <c r="P1372" s="258"/>
      <c r="Q1372" s="258"/>
      <c r="R1372" s="258"/>
      <c r="S1372" s="258"/>
      <c r="T1372" s="258"/>
      <c r="U1372" s="258">
        <v>5000</v>
      </c>
      <c r="V1372" s="279"/>
      <c r="W1372" s="280"/>
    </row>
    <row r="1373" spans="2:23">
      <c r="B1373" s="254" t="s">
        <v>2109</v>
      </c>
      <c r="C1373" s="255" t="s">
        <v>3805</v>
      </c>
      <c r="D1373" s="256" t="s">
        <v>3806</v>
      </c>
      <c r="E1373" s="257">
        <v>1423078</v>
      </c>
      <c r="F1373" s="255" t="s">
        <v>915</v>
      </c>
      <c r="G1373" s="258">
        <v>280</v>
      </c>
      <c r="H1373" s="258"/>
      <c r="I1373" s="258"/>
      <c r="J1373" s="258"/>
      <c r="K1373" s="258"/>
      <c r="L1373" s="258"/>
      <c r="M1373" s="258"/>
      <c r="N1373" s="258"/>
      <c r="O1373" s="258"/>
      <c r="P1373" s="258"/>
      <c r="Q1373" s="258"/>
      <c r="R1373" s="258"/>
      <c r="S1373" s="258"/>
      <c r="T1373" s="258"/>
      <c r="U1373" s="258">
        <v>280</v>
      </c>
      <c r="V1373" s="279"/>
      <c r="W1373" s="280"/>
    </row>
    <row r="1374" spans="2:23">
      <c r="B1374" s="254" t="s">
        <v>2071</v>
      </c>
      <c r="C1374" s="255" t="s">
        <v>2810</v>
      </c>
      <c r="D1374" s="256">
        <v>3298375</v>
      </c>
      <c r="E1374" s="257">
        <v>1423517</v>
      </c>
      <c r="F1374" s="255" t="s">
        <v>919</v>
      </c>
      <c r="G1374" s="258">
        <v>1645</v>
      </c>
      <c r="H1374" s="258"/>
      <c r="I1374" s="258"/>
      <c r="J1374" s="258"/>
      <c r="K1374" s="258"/>
      <c r="L1374" s="258"/>
      <c r="M1374" s="258"/>
      <c r="N1374" s="258"/>
      <c r="O1374" s="258"/>
      <c r="P1374" s="258"/>
      <c r="Q1374" s="258"/>
      <c r="R1374" s="258"/>
      <c r="S1374" s="258"/>
      <c r="T1374" s="258"/>
      <c r="U1374" s="258">
        <v>1645</v>
      </c>
      <c r="V1374" s="279"/>
      <c r="W1374" s="280"/>
    </row>
    <row r="1375" spans="2:23">
      <c r="B1375" s="254" t="s">
        <v>2071</v>
      </c>
      <c r="C1375" s="255" t="s">
        <v>2810</v>
      </c>
      <c r="D1375" s="256" t="s">
        <v>3807</v>
      </c>
      <c r="E1375" s="257">
        <v>1423517</v>
      </c>
      <c r="F1375" s="255" t="s">
        <v>919</v>
      </c>
      <c r="G1375" s="258">
        <v>1705</v>
      </c>
      <c r="H1375" s="258"/>
      <c r="I1375" s="258"/>
      <c r="J1375" s="258"/>
      <c r="K1375" s="258"/>
      <c r="L1375" s="258"/>
      <c r="M1375" s="258"/>
      <c r="N1375" s="258"/>
      <c r="O1375" s="258"/>
      <c r="P1375" s="258"/>
      <c r="Q1375" s="258"/>
      <c r="R1375" s="258"/>
      <c r="S1375" s="258"/>
      <c r="T1375" s="258"/>
      <c r="U1375" s="258">
        <v>1705</v>
      </c>
      <c r="V1375" s="279"/>
      <c r="W1375" s="280"/>
    </row>
    <row r="1376" spans="2:23">
      <c r="B1376" s="254" t="s">
        <v>2071</v>
      </c>
      <c r="C1376" s="255" t="s">
        <v>3101</v>
      </c>
      <c r="D1376" s="256" t="s">
        <v>3808</v>
      </c>
      <c r="E1376" s="257">
        <v>1423001</v>
      </c>
      <c r="F1376" s="255" t="s">
        <v>217</v>
      </c>
      <c r="G1376" s="258">
        <v>15000</v>
      </c>
      <c r="H1376" s="258"/>
      <c r="I1376" s="258"/>
      <c r="J1376" s="258"/>
      <c r="K1376" s="258"/>
      <c r="L1376" s="258"/>
      <c r="M1376" s="258"/>
      <c r="N1376" s="258"/>
      <c r="O1376" s="258"/>
      <c r="P1376" s="258"/>
      <c r="Q1376" s="258"/>
      <c r="R1376" s="258"/>
      <c r="S1376" s="258"/>
      <c r="T1376" s="258"/>
      <c r="U1376" s="258">
        <v>15000</v>
      </c>
      <c r="V1376" s="279"/>
      <c r="W1376" s="280"/>
    </row>
    <row r="1377" spans="2:23">
      <c r="B1377" s="254" t="s">
        <v>2071</v>
      </c>
      <c r="C1377" s="255" t="s">
        <v>2669</v>
      </c>
      <c r="D1377" s="256" t="s">
        <v>3809</v>
      </c>
      <c r="E1377" s="257">
        <v>1423517</v>
      </c>
      <c r="F1377" s="255" t="s">
        <v>919</v>
      </c>
      <c r="G1377" s="258">
        <v>210</v>
      </c>
      <c r="H1377" s="258"/>
      <c r="I1377" s="258"/>
      <c r="J1377" s="258"/>
      <c r="K1377" s="258"/>
      <c r="L1377" s="258"/>
      <c r="M1377" s="258"/>
      <c r="N1377" s="258"/>
      <c r="O1377" s="258"/>
      <c r="P1377" s="258"/>
      <c r="Q1377" s="258"/>
      <c r="R1377" s="258"/>
      <c r="S1377" s="258"/>
      <c r="T1377" s="258"/>
      <c r="U1377" s="258">
        <v>210</v>
      </c>
      <c r="V1377" s="279"/>
      <c r="W1377" s="280"/>
    </row>
    <row r="1378" spans="2:23">
      <c r="B1378" s="254" t="s">
        <v>3810</v>
      </c>
      <c r="C1378" s="255" t="s">
        <v>3101</v>
      </c>
      <c r="D1378" s="256" t="s">
        <v>3811</v>
      </c>
      <c r="E1378" s="257">
        <v>1423001</v>
      </c>
      <c r="F1378" s="255" t="s">
        <v>217</v>
      </c>
      <c r="G1378" s="258">
        <v>10000</v>
      </c>
      <c r="H1378" s="258"/>
      <c r="I1378" s="258"/>
      <c r="J1378" s="258"/>
      <c r="K1378" s="258"/>
      <c r="L1378" s="258"/>
      <c r="M1378" s="258"/>
      <c r="N1378" s="258"/>
      <c r="O1378" s="258"/>
      <c r="P1378" s="258"/>
      <c r="Q1378" s="258"/>
      <c r="R1378" s="258"/>
      <c r="S1378" s="258"/>
      <c r="T1378" s="258"/>
      <c r="U1378" s="258">
        <v>10000</v>
      </c>
      <c r="V1378" s="279"/>
      <c r="W1378" s="280"/>
    </row>
    <row r="1379" spans="2:23">
      <c r="B1379" s="254" t="s">
        <v>3810</v>
      </c>
      <c r="C1379" s="255" t="s">
        <v>2726</v>
      </c>
      <c r="D1379" s="256" t="s">
        <v>3812</v>
      </c>
      <c r="E1379" s="257">
        <v>1412022</v>
      </c>
      <c r="F1379" s="255" t="s">
        <v>259</v>
      </c>
      <c r="G1379" s="258">
        <v>6000</v>
      </c>
      <c r="H1379" s="258"/>
      <c r="I1379" s="258"/>
      <c r="J1379" s="258"/>
      <c r="K1379" s="258"/>
      <c r="L1379" s="258"/>
      <c r="M1379" s="258"/>
      <c r="N1379" s="258"/>
      <c r="O1379" s="258"/>
      <c r="P1379" s="258"/>
      <c r="Q1379" s="258"/>
      <c r="R1379" s="258"/>
      <c r="S1379" s="258"/>
      <c r="T1379" s="258"/>
      <c r="U1379" s="258">
        <v>6000</v>
      </c>
      <c r="V1379" s="279"/>
      <c r="W1379" s="280"/>
    </row>
    <row r="1380" spans="2:23">
      <c r="B1380" s="254" t="s">
        <v>3810</v>
      </c>
      <c r="C1380" s="255" t="s">
        <v>2726</v>
      </c>
      <c r="D1380" s="256" t="s">
        <v>3812</v>
      </c>
      <c r="E1380" s="257">
        <v>1422024</v>
      </c>
      <c r="F1380" s="255" t="s">
        <v>301</v>
      </c>
      <c r="G1380" s="258">
        <v>2500</v>
      </c>
      <c r="H1380" s="258"/>
      <c r="I1380" s="258"/>
      <c r="J1380" s="258"/>
      <c r="K1380" s="258"/>
      <c r="L1380" s="258"/>
      <c r="M1380" s="258"/>
      <c r="N1380" s="258"/>
      <c r="O1380" s="258"/>
      <c r="P1380" s="258"/>
      <c r="Q1380" s="258"/>
      <c r="R1380" s="258"/>
      <c r="S1380" s="258"/>
      <c r="T1380" s="258"/>
      <c r="U1380" s="258">
        <v>2500</v>
      </c>
      <c r="V1380" s="279"/>
      <c r="W1380" s="280"/>
    </row>
    <row r="1381" spans="2:23">
      <c r="B1381" s="254" t="s">
        <v>3810</v>
      </c>
      <c r="C1381" s="255" t="s">
        <v>2726</v>
      </c>
      <c r="D1381" s="256" t="s">
        <v>3812</v>
      </c>
      <c r="E1381" s="257">
        <v>1422036</v>
      </c>
      <c r="F1381" s="255" t="s">
        <v>313</v>
      </c>
      <c r="G1381" s="258">
        <v>5000</v>
      </c>
      <c r="H1381" s="258"/>
      <c r="I1381" s="258"/>
      <c r="J1381" s="258"/>
      <c r="K1381" s="258"/>
      <c r="L1381" s="258"/>
      <c r="M1381" s="258"/>
      <c r="N1381" s="258"/>
      <c r="O1381" s="258"/>
      <c r="P1381" s="258"/>
      <c r="Q1381" s="258"/>
      <c r="R1381" s="258"/>
      <c r="S1381" s="258"/>
      <c r="T1381" s="258"/>
      <c r="U1381" s="258">
        <v>5000</v>
      </c>
      <c r="V1381" s="279"/>
      <c r="W1381" s="280"/>
    </row>
    <row r="1382" spans="2:23">
      <c r="B1382" s="254" t="s">
        <v>3813</v>
      </c>
      <c r="C1382" s="255" t="s">
        <v>2742</v>
      </c>
      <c r="D1382" s="256" t="s">
        <v>3814</v>
      </c>
      <c r="E1382" s="257">
        <v>1430007</v>
      </c>
      <c r="F1382" s="255" t="s">
        <v>924</v>
      </c>
      <c r="G1382" s="258">
        <v>4000</v>
      </c>
      <c r="H1382" s="258"/>
      <c r="I1382" s="258"/>
      <c r="J1382" s="258"/>
      <c r="K1382" s="258"/>
      <c r="L1382" s="258"/>
      <c r="M1382" s="258"/>
      <c r="N1382" s="258"/>
      <c r="O1382" s="258"/>
      <c r="P1382" s="258"/>
      <c r="Q1382" s="258"/>
      <c r="R1382" s="258"/>
      <c r="S1382" s="258"/>
      <c r="T1382" s="258"/>
      <c r="U1382" s="258">
        <v>4000</v>
      </c>
      <c r="V1382" s="279"/>
      <c r="W1382" s="280"/>
    </row>
    <row r="1383" spans="2:23">
      <c r="B1383" s="254" t="s">
        <v>3813</v>
      </c>
      <c r="C1383" s="255" t="s">
        <v>3037</v>
      </c>
      <c r="D1383" s="256" t="s">
        <v>3815</v>
      </c>
      <c r="E1383" s="257">
        <v>1422040</v>
      </c>
      <c r="F1383" s="255" t="s">
        <v>3561</v>
      </c>
      <c r="G1383" s="258">
        <v>1600</v>
      </c>
      <c r="H1383" s="258"/>
      <c r="I1383" s="258"/>
      <c r="J1383" s="258"/>
      <c r="K1383" s="258"/>
      <c r="L1383" s="258"/>
      <c r="M1383" s="258"/>
      <c r="N1383" s="258"/>
      <c r="O1383" s="258"/>
      <c r="P1383" s="258"/>
      <c r="Q1383" s="258"/>
      <c r="R1383" s="258"/>
      <c r="S1383" s="258"/>
      <c r="T1383" s="258"/>
      <c r="U1383" s="258">
        <v>1600</v>
      </c>
      <c r="V1383" s="279"/>
      <c r="W1383" s="280"/>
    </row>
    <row r="1384" spans="2:23">
      <c r="B1384" s="254" t="s">
        <v>3813</v>
      </c>
      <c r="C1384" s="255" t="s">
        <v>3101</v>
      </c>
      <c r="D1384" s="256" t="s">
        <v>3816</v>
      </c>
      <c r="E1384" s="257">
        <v>1423001</v>
      </c>
      <c r="F1384" s="255" t="s">
        <v>217</v>
      </c>
      <c r="G1384" s="258">
        <v>10000</v>
      </c>
      <c r="H1384" s="258"/>
      <c r="I1384" s="258"/>
      <c r="J1384" s="258"/>
      <c r="K1384" s="258"/>
      <c r="L1384" s="258"/>
      <c r="M1384" s="258"/>
      <c r="N1384" s="258"/>
      <c r="O1384" s="258"/>
      <c r="P1384" s="258"/>
      <c r="Q1384" s="258"/>
      <c r="R1384" s="258"/>
      <c r="S1384" s="258"/>
      <c r="T1384" s="258"/>
      <c r="U1384" s="258">
        <v>10000</v>
      </c>
      <c r="V1384" s="279"/>
      <c r="W1384" s="280"/>
    </row>
    <row r="1385" spans="2:23">
      <c r="B1385" s="254" t="s">
        <v>2046</v>
      </c>
      <c r="C1385" s="255" t="s">
        <v>2644</v>
      </c>
      <c r="D1385" s="256" t="s">
        <v>3817</v>
      </c>
      <c r="E1385" s="257">
        <v>1422033</v>
      </c>
      <c r="F1385" s="255" t="s">
        <v>311</v>
      </c>
      <c r="G1385" s="258">
        <v>3000</v>
      </c>
      <c r="H1385" s="258"/>
      <c r="I1385" s="258"/>
      <c r="J1385" s="258"/>
      <c r="K1385" s="258"/>
      <c r="L1385" s="258"/>
      <c r="M1385" s="258"/>
      <c r="N1385" s="258"/>
      <c r="O1385" s="258"/>
      <c r="P1385" s="258"/>
      <c r="Q1385" s="258"/>
      <c r="R1385" s="258"/>
      <c r="S1385" s="258"/>
      <c r="T1385" s="258"/>
      <c r="U1385" s="258">
        <v>3000</v>
      </c>
      <c r="V1385" s="279"/>
      <c r="W1385" s="280"/>
    </row>
    <row r="1386" spans="2:23">
      <c r="B1386" s="254" t="s">
        <v>2046</v>
      </c>
      <c r="C1386" s="255" t="s">
        <v>2646</v>
      </c>
      <c r="D1386" s="256" t="s">
        <v>3818</v>
      </c>
      <c r="E1386" s="257">
        <v>1422033</v>
      </c>
      <c r="F1386" s="255" t="s">
        <v>311</v>
      </c>
      <c r="G1386" s="258">
        <v>2000</v>
      </c>
      <c r="H1386" s="258"/>
      <c r="I1386" s="258"/>
      <c r="J1386" s="258"/>
      <c r="K1386" s="258"/>
      <c r="L1386" s="258"/>
      <c r="M1386" s="258"/>
      <c r="N1386" s="258"/>
      <c r="O1386" s="258"/>
      <c r="P1386" s="258"/>
      <c r="Q1386" s="258"/>
      <c r="R1386" s="258"/>
      <c r="S1386" s="258"/>
      <c r="T1386" s="258"/>
      <c r="U1386" s="258">
        <v>2000</v>
      </c>
      <c r="V1386" s="279"/>
      <c r="W1386" s="280"/>
    </row>
    <row r="1387" spans="2:23">
      <c r="B1387" s="254" t="s">
        <v>2046</v>
      </c>
      <c r="C1387" s="255" t="s">
        <v>2914</v>
      </c>
      <c r="D1387" s="256" t="s">
        <v>3819</v>
      </c>
      <c r="E1387" s="257">
        <v>1423078</v>
      </c>
      <c r="F1387" s="255" t="s">
        <v>915</v>
      </c>
      <c r="G1387" s="258">
        <v>3000</v>
      </c>
      <c r="H1387" s="258"/>
      <c r="I1387" s="258"/>
      <c r="J1387" s="258"/>
      <c r="K1387" s="258"/>
      <c r="L1387" s="258"/>
      <c r="M1387" s="258"/>
      <c r="N1387" s="258"/>
      <c r="O1387" s="258"/>
      <c r="P1387" s="258"/>
      <c r="Q1387" s="258"/>
      <c r="R1387" s="258"/>
      <c r="S1387" s="258"/>
      <c r="T1387" s="258"/>
      <c r="U1387" s="258">
        <v>3000</v>
      </c>
      <c r="V1387" s="279"/>
      <c r="W1387" s="280"/>
    </row>
    <row r="1388" spans="2:23">
      <c r="B1388" s="254" t="s">
        <v>2046</v>
      </c>
      <c r="C1388" s="255" t="s">
        <v>3820</v>
      </c>
      <c r="D1388" s="256" t="s">
        <v>3821</v>
      </c>
      <c r="E1388" s="257">
        <v>1423078</v>
      </c>
      <c r="F1388" s="255" t="s">
        <v>915</v>
      </c>
      <c r="G1388" s="258">
        <v>2000</v>
      </c>
      <c r="H1388" s="258"/>
      <c r="I1388" s="258"/>
      <c r="J1388" s="258"/>
      <c r="K1388" s="258"/>
      <c r="L1388" s="258"/>
      <c r="M1388" s="258"/>
      <c r="N1388" s="258"/>
      <c r="O1388" s="258"/>
      <c r="P1388" s="258"/>
      <c r="Q1388" s="258"/>
      <c r="R1388" s="258"/>
      <c r="S1388" s="258"/>
      <c r="T1388" s="258"/>
      <c r="U1388" s="258">
        <v>2000</v>
      </c>
      <c r="V1388" s="279"/>
      <c r="W1388" s="280"/>
    </row>
    <row r="1389" spans="2:23">
      <c r="B1389" s="254" t="s">
        <v>2045</v>
      </c>
      <c r="C1389" s="255" t="s">
        <v>2697</v>
      </c>
      <c r="D1389" s="256" t="s">
        <v>3822</v>
      </c>
      <c r="E1389" s="257">
        <v>1423078</v>
      </c>
      <c r="F1389" s="255" t="s">
        <v>915</v>
      </c>
      <c r="G1389" s="258">
        <v>4645</v>
      </c>
      <c r="H1389" s="258"/>
      <c r="I1389" s="258"/>
      <c r="J1389" s="258"/>
      <c r="K1389" s="258"/>
      <c r="L1389" s="258"/>
      <c r="M1389" s="258"/>
      <c r="N1389" s="258"/>
      <c r="O1389" s="258"/>
      <c r="P1389" s="258"/>
      <c r="Q1389" s="258"/>
      <c r="R1389" s="258"/>
      <c r="S1389" s="258"/>
      <c r="T1389" s="258"/>
      <c r="U1389" s="258">
        <v>4645</v>
      </c>
      <c r="V1389" s="279"/>
      <c r="W1389" s="280"/>
    </row>
    <row r="1390" spans="2:23">
      <c r="B1390" s="254" t="s">
        <v>2045</v>
      </c>
      <c r="C1390" s="255" t="s">
        <v>2697</v>
      </c>
      <c r="D1390" s="256" t="s">
        <v>3822</v>
      </c>
      <c r="E1390" s="257">
        <v>1412022</v>
      </c>
      <c r="F1390" s="255" t="s">
        <v>259</v>
      </c>
      <c r="G1390" s="258">
        <v>10000</v>
      </c>
      <c r="H1390" s="258"/>
      <c r="I1390" s="258"/>
      <c r="J1390" s="258"/>
      <c r="K1390" s="258"/>
      <c r="L1390" s="258"/>
      <c r="M1390" s="258"/>
      <c r="N1390" s="258"/>
      <c r="O1390" s="258"/>
      <c r="P1390" s="258"/>
      <c r="Q1390" s="258"/>
      <c r="R1390" s="258"/>
      <c r="S1390" s="258"/>
      <c r="T1390" s="258"/>
      <c r="U1390" s="258">
        <v>10000</v>
      </c>
      <c r="V1390" s="279"/>
      <c r="W1390" s="280"/>
    </row>
    <row r="1391" spans="2:23">
      <c r="B1391" s="254" t="s">
        <v>2045</v>
      </c>
      <c r="C1391" s="255" t="s">
        <v>2697</v>
      </c>
      <c r="D1391" s="256" t="s">
        <v>3822</v>
      </c>
      <c r="E1391" s="257">
        <v>1412007</v>
      </c>
      <c r="F1391" s="255" t="s">
        <v>894</v>
      </c>
      <c r="G1391" s="258">
        <v>10000</v>
      </c>
      <c r="H1391" s="258"/>
      <c r="I1391" s="258"/>
      <c r="J1391" s="258"/>
      <c r="K1391" s="258"/>
      <c r="L1391" s="258"/>
      <c r="M1391" s="258"/>
      <c r="N1391" s="258"/>
      <c r="O1391" s="258"/>
      <c r="P1391" s="258"/>
      <c r="Q1391" s="258"/>
      <c r="R1391" s="258"/>
      <c r="S1391" s="258"/>
      <c r="T1391" s="258"/>
      <c r="U1391" s="258">
        <v>10000</v>
      </c>
      <c r="V1391" s="279"/>
      <c r="W1391" s="280"/>
    </row>
    <row r="1392" spans="2:23">
      <c r="B1392" s="254" t="s">
        <v>2045</v>
      </c>
      <c r="C1392" s="255" t="s">
        <v>3823</v>
      </c>
      <c r="D1392" s="256" t="s">
        <v>3824</v>
      </c>
      <c r="E1392" s="257">
        <v>1423506</v>
      </c>
      <c r="F1392" s="255" t="s">
        <v>918</v>
      </c>
      <c r="G1392" s="258">
        <v>890</v>
      </c>
      <c r="H1392" s="258"/>
      <c r="I1392" s="258"/>
      <c r="J1392" s="258"/>
      <c r="K1392" s="258"/>
      <c r="L1392" s="258"/>
      <c r="M1392" s="258"/>
      <c r="N1392" s="258"/>
      <c r="O1392" s="258"/>
      <c r="P1392" s="258"/>
      <c r="Q1392" s="258"/>
      <c r="R1392" s="258"/>
      <c r="S1392" s="258"/>
      <c r="T1392" s="258"/>
      <c r="U1392" s="258">
        <v>890</v>
      </c>
      <c r="V1392" s="279"/>
      <c r="W1392" s="280"/>
    </row>
    <row r="1393" spans="2:23">
      <c r="B1393" s="254" t="s">
        <v>2045</v>
      </c>
      <c r="C1393" s="255" t="s">
        <v>3101</v>
      </c>
      <c r="D1393" s="256" t="s">
        <v>3825</v>
      </c>
      <c r="E1393" s="257">
        <v>1423001</v>
      </c>
      <c r="F1393" s="255" t="s">
        <v>217</v>
      </c>
      <c r="G1393" s="258">
        <v>10000</v>
      </c>
      <c r="H1393" s="258"/>
      <c r="I1393" s="258"/>
      <c r="J1393" s="258"/>
      <c r="K1393" s="258"/>
      <c r="L1393" s="258"/>
      <c r="M1393" s="258"/>
      <c r="N1393" s="258"/>
      <c r="O1393" s="258"/>
      <c r="P1393" s="258"/>
      <c r="Q1393" s="258"/>
      <c r="R1393" s="258"/>
      <c r="S1393" s="258"/>
      <c r="T1393" s="258"/>
      <c r="U1393" s="258">
        <v>10000</v>
      </c>
      <c r="V1393" s="279"/>
      <c r="W1393" s="280"/>
    </row>
    <row r="1394" spans="2:23">
      <c r="B1394" s="254">
        <v>45931</v>
      </c>
      <c r="C1394" s="255" t="s">
        <v>3313</v>
      </c>
      <c r="D1394" s="256" t="s">
        <v>3826</v>
      </c>
      <c r="E1394" s="257">
        <v>1412022</v>
      </c>
      <c r="F1394" s="255" t="s">
        <v>259</v>
      </c>
      <c r="G1394" s="258">
        <v>600</v>
      </c>
      <c r="H1394" s="258"/>
      <c r="I1394" s="258"/>
      <c r="J1394" s="258"/>
      <c r="K1394" s="258"/>
      <c r="L1394" s="258"/>
      <c r="M1394" s="258"/>
      <c r="N1394" s="258"/>
      <c r="O1394" s="258"/>
      <c r="P1394" s="258"/>
      <c r="Q1394" s="258"/>
      <c r="R1394" s="258"/>
      <c r="S1394" s="258"/>
      <c r="T1394" s="258">
        <v>600</v>
      </c>
      <c r="U1394" s="258"/>
      <c r="V1394" s="279"/>
      <c r="W1394" s="280"/>
    </row>
    <row r="1395" spans="2:23">
      <c r="B1395" s="254">
        <v>45932</v>
      </c>
      <c r="C1395" s="255" t="s">
        <v>3827</v>
      </c>
      <c r="D1395" s="256" t="s">
        <v>3828</v>
      </c>
      <c r="E1395" s="257">
        <v>1412022</v>
      </c>
      <c r="F1395" s="255" t="s">
        <v>259</v>
      </c>
      <c r="G1395" s="258">
        <v>2157.62</v>
      </c>
      <c r="H1395" s="258"/>
      <c r="I1395" s="258"/>
      <c r="J1395" s="258"/>
      <c r="K1395" s="258"/>
      <c r="L1395" s="258"/>
      <c r="M1395" s="258"/>
      <c r="N1395" s="258"/>
      <c r="O1395" s="258"/>
      <c r="P1395" s="258"/>
      <c r="Q1395" s="258"/>
      <c r="R1395" s="258"/>
      <c r="S1395" s="258"/>
      <c r="T1395" s="258">
        <v>2157.62</v>
      </c>
      <c r="U1395" s="258"/>
      <c r="V1395" s="279"/>
      <c r="W1395" s="280"/>
    </row>
    <row r="1396" spans="2:23">
      <c r="B1396" s="254">
        <v>45933</v>
      </c>
      <c r="C1396" s="255" t="s">
        <v>3829</v>
      </c>
      <c r="D1396" s="256" t="s">
        <v>3830</v>
      </c>
      <c r="E1396" s="257">
        <v>1412022</v>
      </c>
      <c r="F1396" s="255" t="s">
        <v>259</v>
      </c>
      <c r="G1396" s="258">
        <v>500</v>
      </c>
      <c r="H1396" s="258"/>
      <c r="I1396" s="258"/>
      <c r="J1396" s="258"/>
      <c r="K1396" s="258"/>
      <c r="L1396" s="258"/>
      <c r="M1396" s="258"/>
      <c r="N1396" s="258"/>
      <c r="O1396" s="258"/>
      <c r="P1396" s="258"/>
      <c r="Q1396" s="258"/>
      <c r="R1396" s="258"/>
      <c r="S1396" s="258"/>
      <c r="T1396" s="258">
        <v>500</v>
      </c>
      <c r="U1396" s="258"/>
      <c r="V1396" s="279"/>
      <c r="W1396" s="280"/>
    </row>
    <row r="1397" spans="2:23">
      <c r="B1397" s="254">
        <v>45938</v>
      </c>
      <c r="C1397" s="255" t="s">
        <v>3831</v>
      </c>
      <c r="D1397" s="256" t="s">
        <v>3832</v>
      </c>
      <c r="E1397" s="257">
        <v>1412022</v>
      </c>
      <c r="F1397" s="255" t="s">
        <v>259</v>
      </c>
      <c r="G1397" s="258">
        <v>400</v>
      </c>
      <c r="H1397" s="258"/>
      <c r="I1397" s="258"/>
      <c r="J1397" s="258"/>
      <c r="K1397" s="258"/>
      <c r="L1397" s="258"/>
      <c r="M1397" s="258"/>
      <c r="N1397" s="258"/>
      <c r="O1397" s="258"/>
      <c r="P1397" s="258"/>
      <c r="Q1397" s="258"/>
      <c r="R1397" s="258"/>
      <c r="S1397" s="258"/>
      <c r="T1397" s="258">
        <v>400</v>
      </c>
      <c r="U1397" s="258"/>
      <c r="V1397" s="279"/>
      <c r="W1397" s="280"/>
    </row>
    <row r="1398" spans="2:23">
      <c r="B1398" s="254">
        <v>45938</v>
      </c>
      <c r="C1398" s="255" t="s">
        <v>3833</v>
      </c>
      <c r="D1398" s="256" t="s">
        <v>3834</v>
      </c>
      <c r="E1398" s="257">
        <v>1412022</v>
      </c>
      <c r="F1398" s="255" t="s">
        <v>259</v>
      </c>
      <c r="G1398" s="258">
        <v>824</v>
      </c>
      <c r="H1398" s="258"/>
      <c r="I1398" s="258"/>
      <c r="J1398" s="258"/>
      <c r="K1398" s="258"/>
      <c r="L1398" s="258"/>
      <c r="M1398" s="258"/>
      <c r="N1398" s="258"/>
      <c r="O1398" s="258"/>
      <c r="P1398" s="258"/>
      <c r="Q1398" s="258"/>
      <c r="R1398" s="258"/>
      <c r="S1398" s="258"/>
      <c r="T1398" s="258">
        <v>824</v>
      </c>
      <c r="U1398" s="258"/>
      <c r="V1398" s="279"/>
      <c r="W1398" s="280"/>
    </row>
    <row r="1399" spans="2:23">
      <c r="B1399" s="254">
        <v>45939</v>
      </c>
      <c r="C1399" s="255" t="s">
        <v>2873</v>
      </c>
      <c r="D1399" s="256" t="s">
        <v>3835</v>
      </c>
      <c r="E1399" s="257">
        <v>1412022</v>
      </c>
      <c r="F1399" s="255" t="s">
        <v>259</v>
      </c>
      <c r="G1399" s="258">
        <v>1000</v>
      </c>
      <c r="H1399" s="258"/>
      <c r="I1399" s="258"/>
      <c r="J1399" s="258"/>
      <c r="K1399" s="258"/>
      <c r="L1399" s="258"/>
      <c r="M1399" s="258"/>
      <c r="N1399" s="258"/>
      <c r="O1399" s="258"/>
      <c r="P1399" s="258"/>
      <c r="Q1399" s="258"/>
      <c r="R1399" s="258"/>
      <c r="S1399" s="258"/>
      <c r="T1399" s="258">
        <v>1000</v>
      </c>
      <c r="U1399" s="258"/>
      <c r="V1399" s="279"/>
      <c r="W1399" s="280"/>
    </row>
    <row r="1400" spans="2:23">
      <c r="B1400" s="254">
        <v>45939</v>
      </c>
      <c r="C1400" s="255" t="s">
        <v>3836</v>
      </c>
      <c r="D1400" s="256" t="s">
        <v>3837</v>
      </c>
      <c r="E1400" s="257">
        <v>1412022</v>
      </c>
      <c r="F1400" s="255" t="s">
        <v>259</v>
      </c>
      <c r="G1400" s="258">
        <v>900</v>
      </c>
      <c r="H1400" s="258"/>
      <c r="I1400" s="258"/>
      <c r="J1400" s="258"/>
      <c r="K1400" s="258"/>
      <c r="L1400" s="258"/>
      <c r="M1400" s="258"/>
      <c r="N1400" s="258"/>
      <c r="O1400" s="258"/>
      <c r="P1400" s="258"/>
      <c r="Q1400" s="258"/>
      <c r="R1400" s="258"/>
      <c r="S1400" s="258"/>
      <c r="T1400" s="258">
        <v>900</v>
      </c>
      <c r="U1400" s="258"/>
      <c r="V1400" s="279"/>
      <c r="W1400" s="280"/>
    </row>
    <row r="1401" spans="2:23">
      <c r="B1401" s="254">
        <v>45940</v>
      </c>
      <c r="C1401" s="255" t="s">
        <v>2643</v>
      </c>
      <c r="D1401" s="256" t="s">
        <v>3838</v>
      </c>
      <c r="E1401" s="257">
        <v>1412022</v>
      </c>
      <c r="F1401" s="255" t="s">
        <v>259</v>
      </c>
      <c r="G1401" s="258">
        <v>11000</v>
      </c>
      <c r="H1401" s="258"/>
      <c r="I1401" s="258"/>
      <c r="J1401" s="258"/>
      <c r="K1401" s="258"/>
      <c r="L1401" s="258"/>
      <c r="M1401" s="258"/>
      <c r="N1401" s="258"/>
      <c r="O1401" s="258"/>
      <c r="P1401" s="258"/>
      <c r="Q1401" s="258"/>
      <c r="R1401" s="258"/>
      <c r="S1401" s="258"/>
      <c r="T1401" s="258">
        <v>11000</v>
      </c>
      <c r="U1401" s="258"/>
      <c r="V1401" s="279"/>
      <c r="W1401" s="280"/>
    </row>
    <row r="1402" spans="2:23">
      <c r="B1402" s="254" t="s">
        <v>3839</v>
      </c>
      <c r="C1402" s="255" t="s">
        <v>3313</v>
      </c>
      <c r="D1402" s="256" t="s">
        <v>3840</v>
      </c>
      <c r="E1402" s="257">
        <v>1412022</v>
      </c>
      <c r="F1402" s="255" t="s">
        <v>259</v>
      </c>
      <c r="G1402" s="258">
        <v>918</v>
      </c>
      <c r="H1402" s="258"/>
      <c r="I1402" s="258"/>
      <c r="J1402" s="258"/>
      <c r="K1402" s="258"/>
      <c r="L1402" s="258"/>
      <c r="M1402" s="258"/>
      <c r="N1402" s="258"/>
      <c r="O1402" s="258"/>
      <c r="P1402" s="258"/>
      <c r="Q1402" s="258"/>
      <c r="R1402" s="258"/>
      <c r="S1402" s="258"/>
      <c r="T1402" s="258">
        <v>918</v>
      </c>
      <c r="U1402" s="258"/>
      <c r="V1402" s="279"/>
      <c r="W1402" s="280"/>
    </row>
    <row r="1403" spans="2:23">
      <c r="B1403" s="254" t="s">
        <v>2063</v>
      </c>
      <c r="C1403" s="255" t="s">
        <v>3841</v>
      </c>
      <c r="D1403" s="256" t="s">
        <v>3842</v>
      </c>
      <c r="E1403" s="257">
        <v>1412022</v>
      </c>
      <c r="F1403" s="255" t="s">
        <v>259</v>
      </c>
      <c r="G1403" s="258">
        <v>1768</v>
      </c>
      <c r="H1403" s="258"/>
      <c r="I1403" s="258"/>
      <c r="J1403" s="258"/>
      <c r="K1403" s="258"/>
      <c r="L1403" s="258"/>
      <c r="M1403" s="258"/>
      <c r="N1403" s="258"/>
      <c r="O1403" s="258"/>
      <c r="P1403" s="258"/>
      <c r="Q1403" s="258"/>
      <c r="R1403" s="258"/>
      <c r="S1403" s="258"/>
      <c r="T1403" s="258">
        <v>1768</v>
      </c>
      <c r="U1403" s="258"/>
      <c r="V1403" s="279"/>
      <c r="W1403" s="280"/>
    </row>
    <row r="1404" spans="2:23">
      <c r="B1404" s="254" t="s">
        <v>2092</v>
      </c>
      <c r="C1404" s="255" t="s">
        <v>3843</v>
      </c>
      <c r="D1404" s="256" t="s">
        <v>3844</v>
      </c>
      <c r="E1404" s="257">
        <v>1412022</v>
      </c>
      <c r="F1404" s="255" t="s">
        <v>259</v>
      </c>
      <c r="G1404" s="258">
        <v>1236</v>
      </c>
      <c r="H1404" s="258"/>
      <c r="I1404" s="258"/>
      <c r="J1404" s="258"/>
      <c r="K1404" s="258"/>
      <c r="L1404" s="258"/>
      <c r="M1404" s="258"/>
      <c r="N1404" s="258"/>
      <c r="O1404" s="258"/>
      <c r="P1404" s="258"/>
      <c r="Q1404" s="258"/>
      <c r="R1404" s="258"/>
      <c r="S1404" s="258"/>
      <c r="T1404" s="258">
        <v>1236</v>
      </c>
      <c r="U1404" s="258"/>
      <c r="V1404" s="279"/>
      <c r="W1404" s="280"/>
    </row>
    <row r="1405" spans="2:23">
      <c r="B1405" s="254" t="s">
        <v>2092</v>
      </c>
      <c r="C1405" s="255" t="s">
        <v>3845</v>
      </c>
      <c r="D1405" s="256" t="s">
        <v>3846</v>
      </c>
      <c r="E1405" s="257">
        <v>1412022</v>
      </c>
      <c r="F1405" s="255" t="s">
        <v>259</v>
      </c>
      <c r="G1405" s="258">
        <v>1236</v>
      </c>
      <c r="H1405" s="258"/>
      <c r="I1405" s="258"/>
      <c r="J1405" s="258"/>
      <c r="K1405" s="258"/>
      <c r="L1405" s="258"/>
      <c r="M1405" s="258"/>
      <c r="N1405" s="258"/>
      <c r="O1405" s="258"/>
      <c r="P1405" s="258"/>
      <c r="Q1405" s="258"/>
      <c r="R1405" s="258"/>
      <c r="S1405" s="258"/>
      <c r="T1405" s="258">
        <v>1236</v>
      </c>
      <c r="U1405" s="258"/>
      <c r="V1405" s="279"/>
      <c r="W1405" s="280"/>
    </row>
    <row r="1406" spans="2:23">
      <c r="B1406" s="254" t="s">
        <v>2107</v>
      </c>
      <c r="C1406" s="255" t="s">
        <v>3847</v>
      </c>
      <c r="D1406" s="256" t="s">
        <v>3848</v>
      </c>
      <c r="E1406" s="257">
        <v>1412022</v>
      </c>
      <c r="F1406" s="255" t="s">
        <v>259</v>
      </c>
      <c r="G1406" s="258">
        <v>1236</v>
      </c>
      <c r="H1406" s="258"/>
      <c r="I1406" s="258"/>
      <c r="J1406" s="258"/>
      <c r="K1406" s="258"/>
      <c r="L1406" s="258"/>
      <c r="M1406" s="258"/>
      <c r="N1406" s="258"/>
      <c r="O1406" s="258"/>
      <c r="P1406" s="258"/>
      <c r="Q1406" s="258"/>
      <c r="R1406" s="258"/>
      <c r="S1406" s="258"/>
      <c r="T1406" s="258">
        <v>1236</v>
      </c>
      <c r="U1406" s="258"/>
      <c r="V1406" s="279"/>
      <c r="W1406" s="280"/>
    </row>
    <row r="1407" spans="2:23">
      <c r="B1407" s="254" t="s">
        <v>2108</v>
      </c>
      <c r="C1407" s="255" t="s">
        <v>3849</v>
      </c>
      <c r="D1407" s="256" t="s">
        <v>3850</v>
      </c>
      <c r="E1407" s="257">
        <v>1412022</v>
      </c>
      <c r="F1407" s="255" t="s">
        <v>259</v>
      </c>
      <c r="G1407" s="258">
        <v>312</v>
      </c>
      <c r="H1407" s="258"/>
      <c r="I1407" s="258"/>
      <c r="J1407" s="258"/>
      <c r="K1407" s="258"/>
      <c r="L1407" s="258"/>
      <c r="M1407" s="258"/>
      <c r="N1407" s="258"/>
      <c r="O1407" s="258"/>
      <c r="P1407" s="258"/>
      <c r="Q1407" s="258"/>
      <c r="R1407" s="258"/>
      <c r="S1407" s="258"/>
      <c r="T1407" s="258">
        <v>312</v>
      </c>
      <c r="U1407" s="258"/>
      <c r="V1407" s="279"/>
      <c r="W1407" s="280"/>
    </row>
    <row r="1408" spans="2:23">
      <c r="B1408" s="254" t="s">
        <v>3851</v>
      </c>
      <c r="C1408" s="255" t="s">
        <v>3852</v>
      </c>
      <c r="D1408" s="256" t="s">
        <v>3853</v>
      </c>
      <c r="E1408" s="257">
        <v>1412022</v>
      </c>
      <c r="F1408" s="255" t="s">
        <v>259</v>
      </c>
      <c r="G1408" s="258">
        <v>1500</v>
      </c>
      <c r="H1408" s="258"/>
      <c r="I1408" s="258"/>
      <c r="J1408" s="258"/>
      <c r="K1408" s="258"/>
      <c r="L1408" s="258"/>
      <c r="M1408" s="258"/>
      <c r="N1408" s="258"/>
      <c r="O1408" s="258"/>
      <c r="P1408" s="258"/>
      <c r="Q1408" s="258"/>
      <c r="R1408" s="258"/>
      <c r="S1408" s="258"/>
      <c r="T1408" s="258">
        <v>1500</v>
      </c>
      <c r="U1408" s="258"/>
      <c r="V1408" s="279"/>
      <c r="W1408" s="280"/>
    </row>
    <row r="1409" spans="2:23">
      <c r="B1409" s="254" t="s">
        <v>2045</v>
      </c>
      <c r="C1409" s="255" t="s">
        <v>1374</v>
      </c>
      <c r="E1409" s="257">
        <v>1311001</v>
      </c>
      <c r="F1409" s="255" t="s">
        <v>881</v>
      </c>
      <c r="G1409" s="258">
        <v>64696.48</v>
      </c>
      <c r="H1409" s="258"/>
      <c r="I1409" s="258">
        <v>64696.48</v>
      </c>
      <c r="J1409" s="258"/>
      <c r="K1409" s="258"/>
      <c r="L1409" s="258"/>
      <c r="M1409" s="258"/>
      <c r="N1409" s="258"/>
      <c r="O1409" s="258"/>
      <c r="P1409" s="258"/>
      <c r="Q1409" s="258"/>
      <c r="R1409" s="258"/>
      <c r="S1409" s="258"/>
      <c r="T1409" s="258"/>
      <c r="U1409" s="258"/>
      <c r="V1409" s="279"/>
      <c r="W1409" s="280"/>
    </row>
    <row r="1410" spans="2:23">
      <c r="B1410" s="254" t="s">
        <v>2045</v>
      </c>
      <c r="C1410" s="255" t="s">
        <v>1375</v>
      </c>
      <c r="E1410" s="257">
        <v>1311001</v>
      </c>
      <c r="F1410" s="255" t="s">
        <v>881</v>
      </c>
      <c r="G1410" s="258">
        <v>24165.34</v>
      </c>
      <c r="H1410" s="258"/>
      <c r="I1410" s="258">
        <v>24165.34</v>
      </c>
      <c r="J1410" s="258"/>
      <c r="K1410" s="258"/>
      <c r="L1410" s="258"/>
      <c r="M1410" s="258"/>
      <c r="N1410" s="258"/>
      <c r="O1410" s="258"/>
      <c r="P1410" s="258"/>
      <c r="Q1410" s="258"/>
      <c r="R1410" s="258"/>
      <c r="S1410" s="258"/>
      <c r="T1410" s="258"/>
      <c r="U1410" s="258"/>
      <c r="V1410" s="279"/>
      <c r="W1410" s="280"/>
    </row>
    <row r="1411" spans="2:23">
      <c r="B1411" s="254" t="s">
        <v>2045</v>
      </c>
      <c r="C1411" s="255" t="s">
        <v>1376</v>
      </c>
      <c r="E1411" s="257">
        <v>1311001</v>
      </c>
      <c r="F1411" s="255" t="s">
        <v>881</v>
      </c>
      <c r="G1411" s="258">
        <v>109620.04</v>
      </c>
      <c r="H1411" s="258"/>
      <c r="I1411" s="258">
        <v>109620.04</v>
      </c>
      <c r="J1411" s="258"/>
      <c r="K1411" s="258"/>
      <c r="L1411" s="258"/>
      <c r="M1411" s="258"/>
      <c r="N1411" s="258"/>
      <c r="O1411" s="258"/>
      <c r="P1411" s="258"/>
      <c r="Q1411" s="258"/>
      <c r="R1411" s="258"/>
      <c r="S1411" s="258"/>
      <c r="T1411" s="258"/>
      <c r="U1411" s="258"/>
      <c r="V1411" s="279"/>
      <c r="W1411" s="280"/>
    </row>
    <row r="1412" spans="2:23">
      <c r="B1412" s="254" t="s">
        <v>2045</v>
      </c>
      <c r="C1412" s="255" t="s">
        <v>1378</v>
      </c>
      <c r="E1412" s="257">
        <v>1311001</v>
      </c>
      <c r="F1412" s="255" t="s">
        <v>881</v>
      </c>
      <c r="G1412" s="258">
        <v>171606.64</v>
      </c>
      <c r="H1412" s="258"/>
      <c r="I1412" s="258">
        <v>171606.64</v>
      </c>
      <c r="J1412" s="258"/>
      <c r="K1412" s="258"/>
      <c r="L1412" s="258"/>
      <c r="M1412" s="258"/>
      <c r="N1412" s="258"/>
      <c r="O1412" s="258"/>
      <c r="P1412" s="258"/>
      <c r="Q1412" s="258"/>
      <c r="R1412" s="258"/>
      <c r="S1412" s="258"/>
      <c r="T1412" s="258"/>
      <c r="U1412" s="258"/>
      <c r="V1412" s="279"/>
      <c r="W1412" s="280"/>
    </row>
    <row r="1413" spans="2:23">
      <c r="B1413" s="254" t="s">
        <v>2045</v>
      </c>
      <c r="C1413" s="255" t="s">
        <v>1377</v>
      </c>
      <c r="E1413" s="257">
        <v>1311001</v>
      </c>
      <c r="F1413" s="255" t="s">
        <v>881</v>
      </c>
      <c r="G1413" s="258">
        <v>100818.89</v>
      </c>
      <c r="H1413" s="258"/>
      <c r="I1413" s="258">
        <v>100818.89</v>
      </c>
      <c r="J1413" s="258"/>
      <c r="K1413" s="258"/>
      <c r="L1413" s="258"/>
      <c r="M1413" s="258"/>
      <c r="N1413" s="258"/>
      <c r="O1413" s="258"/>
      <c r="P1413" s="258"/>
      <c r="Q1413" s="258"/>
      <c r="R1413" s="258"/>
      <c r="S1413" s="258"/>
      <c r="T1413" s="258"/>
      <c r="U1413" s="258"/>
      <c r="V1413" s="279"/>
      <c r="W1413" s="280"/>
    </row>
    <row r="1414" spans="2:23">
      <c r="B1414" s="254" t="s">
        <v>2045</v>
      </c>
      <c r="C1414" s="255" t="s">
        <v>1373</v>
      </c>
      <c r="E1414" s="257">
        <v>1311001</v>
      </c>
      <c r="F1414" s="255" t="s">
        <v>881</v>
      </c>
      <c r="G1414" s="258">
        <v>699950.97</v>
      </c>
      <c r="H1414" s="258"/>
      <c r="I1414" s="258">
        <v>699950.97</v>
      </c>
      <c r="J1414" s="258"/>
      <c r="K1414" s="258"/>
      <c r="L1414" s="258"/>
      <c r="M1414" s="258"/>
      <c r="N1414" s="258"/>
      <c r="O1414" s="258"/>
      <c r="P1414" s="258"/>
      <c r="Q1414" s="258"/>
      <c r="R1414" s="258"/>
      <c r="S1414" s="258"/>
      <c r="T1414" s="258"/>
      <c r="U1414" s="258"/>
      <c r="V1414" s="279"/>
      <c r="W1414" s="280"/>
    </row>
    <row r="1415" spans="2:23">
      <c r="B1415" s="254">
        <v>45931</v>
      </c>
      <c r="C1415" s="255" t="s">
        <v>3854</v>
      </c>
      <c r="E1415" s="257">
        <v>1331002</v>
      </c>
      <c r="F1415" s="255" t="s">
        <v>3855</v>
      </c>
      <c r="G1415" s="258">
        <v>46389.89</v>
      </c>
      <c r="H1415" s="258"/>
      <c r="I1415" s="258"/>
      <c r="J1415" s="258"/>
      <c r="K1415" s="258"/>
      <c r="L1415" s="258"/>
      <c r="M1415" s="258"/>
      <c r="N1415" s="258">
        <v>46389.89</v>
      </c>
      <c r="O1415" s="258"/>
      <c r="P1415" s="258"/>
      <c r="Q1415" s="258"/>
      <c r="R1415" s="258"/>
      <c r="S1415" s="258"/>
      <c r="T1415" s="258"/>
      <c r="U1415" s="258"/>
      <c r="V1415" s="279"/>
      <c r="W1415" s="280"/>
    </row>
    <row r="1416" spans="2:23">
      <c r="B1416" s="254" t="s">
        <v>2107</v>
      </c>
      <c r="C1416" s="255" t="s">
        <v>3856</v>
      </c>
      <c r="E1416" s="257">
        <v>13311002</v>
      </c>
      <c r="F1416" s="255" t="s">
        <v>211</v>
      </c>
      <c r="G1416" s="258">
        <v>17625</v>
      </c>
      <c r="H1416" s="258"/>
      <c r="I1416" s="258"/>
      <c r="J1416" s="258"/>
      <c r="K1416" s="258"/>
      <c r="L1416" s="258"/>
      <c r="M1416" s="258"/>
      <c r="N1416" s="258"/>
      <c r="O1416" s="258">
        <v>25125</v>
      </c>
      <c r="P1416" s="258"/>
      <c r="Q1416" s="258"/>
      <c r="R1416" s="258"/>
      <c r="S1416" s="258"/>
      <c r="T1416" s="258"/>
      <c r="U1416" s="258"/>
      <c r="V1416" s="279"/>
      <c r="W1416" s="280"/>
    </row>
    <row r="1417" spans="2:23">
      <c r="B1417" s="254" t="s">
        <v>2129</v>
      </c>
      <c r="C1417" s="255" t="s">
        <v>1378</v>
      </c>
      <c r="E1417" s="257">
        <v>1311001</v>
      </c>
      <c r="F1417" s="255" t="s">
        <v>881</v>
      </c>
      <c r="G1417" s="258">
        <v>202286.48</v>
      </c>
      <c r="H1417" s="258"/>
      <c r="I1417" s="258">
        <v>202286.48</v>
      </c>
      <c r="J1417" s="258"/>
      <c r="K1417" s="258"/>
      <c r="L1417" s="258"/>
      <c r="M1417" s="258"/>
      <c r="N1417" s="258"/>
      <c r="O1417" s="258"/>
      <c r="P1417" s="258"/>
      <c r="Q1417" s="258"/>
      <c r="R1417" s="258"/>
      <c r="S1417" s="258"/>
      <c r="T1417" s="258"/>
      <c r="U1417" s="258"/>
      <c r="V1417" s="279"/>
      <c r="W1417" s="280"/>
    </row>
    <row r="1418" spans="2:23">
      <c r="B1418" s="254" t="s">
        <v>2129</v>
      </c>
      <c r="C1418" s="255" t="s">
        <v>1373</v>
      </c>
      <c r="E1418" s="257">
        <v>1311001</v>
      </c>
      <c r="F1418" s="255" t="s">
        <v>881</v>
      </c>
      <c r="G1418" s="258">
        <v>706790.75</v>
      </c>
      <c r="H1418" s="258"/>
      <c r="I1418" s="258">
        <v>706790.75</v>
      </c>
      <c r="J1418" s="258"/>
      <c r="K1418" s="258"/>
      <c r="L1418" s="258"/>
      <c r="M1418" s="258"/>
      <c r="N1418" s="258"/>
      <c r="O1418" s="258"/>
      <c r="P1418" s="258"/>
      <c r="Q1418" s="258"/>
      <c r="R1418" s="258"/>
      <c r="S1418" s="258"/>
      <c r="T1418" s="258"/>
      <c r="U1418" s="258"/>
      <c r="V1418" s="279"/>
      <c r="W1418" s="280"/>
    </row>
    <row r="1419" spans="2:23">
      <c r="B1419" s="254" t="s">
        <v>2129</v>
      </c>
      <c r="C1419" s="255" t="s">
        <v>1374</v>
      </c>
      <c r="E1419" s="257">
        <v>1311001</v>
      </c>
      <c r="F1419" s="255" t="s">
        <v>881</v>
      </c>
      <c r="G1419" s="258">
        <v>64952.06</v>
      </c>
      <c r="H1419" s="258"/>
      <c r="I1419" s="258">
        <v>64952.06</v>
      </c>
      <c r="J1419" s="258"/>
      <c r="K1419" s="258"/>
      <c r="L1419" s="258"/>
      <c r="M1419" s="258"/>
      <c r="N1419" s="258"/>
      <c r="O1419" s="258"/>
      <c r="P1419" s="258"/>
      <c r="Q1419" s="258"/>
      <c r="R1419" s="258"/>
      <c r="S1419" s="258"/>
      <c r="T1419" s="258"/>
      <c r="U1419" s="258"/>
      <c r="V1419" s="279"/>
      <c r="W1419" s="280"/>
    </row>
    <row r="1420" spans="2:23">
      <c r="B1420" s="254" t="s">
        <v>2129</v>
      </c>
      <c r="C1420" s="255" t="s">
        <v>1377</v>
      </c>
      <c r="E1420" s="257">
        <v>1311001</v>
      </c>
      <c r="F1420" s="255" t="s">
        <v>881</v>
      </c>
      <c r="G1420" s="258">
        <v>103649.28</v>
      </c>
      <c r="H1420" s="258"/>
      <c r="I1420" s="258">
        <v>103649.28</v>
      </c>
      <c r="J1420" s="258"/>
      <c r="K1420" s="258"/>
      <c r="L1420" s="258"/>
      <c r="M1420" s="258"/>
      <c r="N1420" s="258"/>
      <c r="O1420" s="258"/>
      <c r="P1420" s="258"/>
      <c r="Q1420" s="258"/>
      <c r="R1420" s="258"/>
      <c r="S1420" s="258"/>
      <c r="T1420" s="258"/>
      <c r="U1420" s="258"/>
      <c r="V1420" s="279"/>
      <c r="W1420" s="280"/>
    </row>
    <row r="1421" spans="2:23">
      <c r="B1421" s="254" t="s">
        <v>2129</v>
      </c>
      <c r="C1421" s="255" t="s">
        <v>1376</v>
      </c>
      <c r="E1421" s="257">
        <v>1311001</v>
      </c>
      <c r="F1421" s="255" t="s">
        <v>881</v>
      </c>
      <c r="G1421" s="258">
        <v>109741.53</v>
      </c>
      <c r="H1421" s="258"/>
      <c r="I1421" s="258">
        <v>109741.53</v>
      </c>
      <c r="J1421" s="258"/>
      <c r="K1421" s="258"/>
      <c r="L1421" s="258"/>
      <c r="M1421" s="258"/>
      <c r="N1421" s="258"/>
      <c r="O1421" s="258"/>
      <c r="P1421" s="258"/>
      <c r="Q1421" s="258"/>
      <c r="R1421" s="258"/>
      <c r="S1421" s="258"/>
      <c r="T1421" s="258"/>
      <c r="U1421" s="258"/>
      <c r="V1421" s="279"/>
      <c r="W1421" s="280"/>
    </row>
    <row r="1422" spans="2:23">
      <c r="B1422" s="254">
        <v>46002</v>
      </c>
      <c r="C1422" s="255" t="s">
        <v>3857</v>
      </c>
      <c r="E1422" s="257">
        <v>1331003</v>
      </c>
      <c r="F1422" s="255" t="s">
        <v>886</v>
      </c>
      <c r="G1422" s="258">
        <v>269230.44</v>
      </c>
      <c r="H1422" s="258"/>
      <c r="I1422" s="258"/>
      <c r="J1422" s="258"/>
      <c r="K1422" s="258"/>
      <c r="L1422" s="258"/>
      <c r="M1422" s="258"/>
      <c r="N1422" s="258"/>
      <c r="O1422" s="258"/>
      <c r="P1422" s="258"/>
      <c r="Q1422" s="258">
        <v>269230.44</v>
      </c>
      <c r="R1422" s="258"/>
      <c r="S1422" s="258"/>
      <c r="T1422" s="258"/>
      <c r="U1422" s="258"/>
      <c r="V1422" s="279"/>
      <c r="W1422" s="280"/>
    </row>
    <row r="1423" spans="2:23">
      <c r="B1423" s="254">
        <v>45964</v>
      </c>
      <c r="C1423" s="255" t="s">
        <v>3521</v>
      </c>
      <c r="D1423" s="256" t="s">
        <v>3858</v>
      </c>
      <c r="E1423" s="257">
        <v>1430007</v>
      </c>
      <c r="F1423" s="255" t="s">
        <v>924</v>
      </c>
      <c r="G1423" s="258">
        <v>4000</v>
      </c>
      <c r="H1423" s="258"/>
      <c r="I1423" s="258"/>
      <c r="J1423" s="258"/>
      <c r="K1423" s="258"/>
      <c r="L1423" s="258"/>
      <c r="M1423" s="258"/>
      <c r="N1423" s="258"/>
      <c r="O1423" s="258"/>
      <c r="P1423" s="258"/>
      <c r="Q1423" s="258"/>
      <c r="R1423" s="258"/>
      <c r="S1423" s="258"/>
      <c r="T1423" s="258"/>
      <c r="U1423" s="258">
        <v>4000</v>
      </c>
      <c r="V1423" s="279"/>
      <c r="W1423" s="280"/>
    </row>
    <row r="1424" spans="2:23">
      <c r="B1424" s="254" t="s">
        <v>3859</v>
      </c>
      <c r="C1424" s="255" t="s">
        <v>3101</v>
      </c>
      <c r="D1424" s="256" t="s">
        <v>3860</v>
      </c>
      <c r="E1424" s="257">
        <v>1430007</v>
      </c>
      <c r="F1424" s="255" t="s">
        <v>924</v>
      </c>
      <c r="G1424" s="258">
        <v>10000</v>
      </c>
      <c r="H1424" s="258"/>
      <c r="I1424" s="258"/>
      <c r="J1424" s="258"/>
      <c r="K1424" s="258"/>
      <c r="L1424" s="258"/>
      <c r="M1424" s="258"/>
      <c r="N1424" s="258"/>
      <c r="O1424" s="258"/>
      <c r="P1424" s="258"/>
      <c r="Q1424" s="258"/>
      <c r="R1424" s="258"/>
      <c r="S1424" s="258"/>
      <c r="T1424" s="258"/>
      <c r="U1424" s="258">
        <v>10000</v>
      </c>
      <c r="V1424" s="279"/>
      <c r="W1424" s="280"/>
    </row>
    <row r="1425" spans="2:23">
      <c r="B1425" s="254">
        <v>45965</v>
      </c>
      <c r="C1425" s="255" t="s">
        <v>1084</v>
      </c>
      <c r="D1425" s="256" t="s">
        <v>3861</v>
      </c>
      <c r="E1425" s="257">
        <v>1412007</v>
      </c>
      <c r="F1425" s="255" t="s">
        <v>894</v>
      </c>
      <c r="G1425" s="258">
        <v>5000</v>
      </c>
      <c r="H1425" s="258"/>
      <c r="I1425" s="258"/>
      <c r="J1425" s="258"/>
      <c r="K1425" s="258"/>
      <c r="L1425" s="258"/>
      <c r="M1425" s="258"/>
      <c r="N1425" s="258"/>
      <c r="O1425" s="258"/>
      <c r="P1425" s="258"/>
      <c r="Q1425" s="258"/>
      <c r="R1425" s="258"/>
      <c r="S1425" s="258"/>
      <c r="T1425" s="258"/>
      <c r="U1425" s="258">
        <v>5000</v>
      </c>
      <c r="V1425" s="279"/>
      <c r="W1425" s="280"/>
    </row>
    <row r="1426" spans="2:23">
      <c r="B1426" s="254">
        <v>45965</v>
      </c>
      <c r="C1426" s="255" t="s">
        <v>1084</v>
      </c>
      <c r="D1426" s="256" t="s">
        <v>3861</v>
      </c>
      <c r="E1426" s="257">
        <v>1412022</v>
      </c>
      <c r="F1426" s="255" t="s">
        <v>259</v>
      </c>
      <c r="G1426" s="258">
        <v>5315</v>
      </c>
      <c r="H1426" s="258"/>
      <c r="I1426" s="258"/>
      <c r="J1426" s="258"/>
      <c r="K1426" s="258"/>
      <c r="L1426" s="258"/>
      <c r="M1426" s="258"/>
      <c r="N1426" s="258"/>
      <c r="O1426" s="258"/>
      <c r="P1426" s="258"/>
      <c r="Q1426" s="258"/>
      <c r="R1426" s="258"/>
      <c r="S1426" s="258"/>
      <c r="T1426" s="258"/>
      <c r="U1426" s="258">
        <v>5315</v>
      </c>
      <c r="V1426" s="279"/>
      <c r="W1426" s="280"/>
    </row>
    <row r="1427" spans="2:23">
      <c r="B1427" s="254">
        <v>45965</v>
      </c>
      <c r="C1427" s="255" t="s">
        <v>1084</v>
      </c>
      <c r="D1427" s="256" t="s">
        <v>3861</v>
      </c>
      <c r="E1427" s="257">
        <v>1423011</v>
      </c>
      <c r="F1427" s="255" t="s">
        <v>911</v>
      </c>
      <c r="G1427" s="258">
        <v>4000</v>
      </c>
      <c r="H1427" s="258"/>
      <c r="I1427" s="258"/>
      <c r="J1427" s="258"/>
      <c r="K1427" s="258"/>
      <c r="L1427" s="258"/>
      <c r="M1427" s="258"/>
      <c r="N1427" s="258"/>
      <c r="O1427" s="258"/>
      <c r="P1427" s="258"/>
      <c r="Q1427" s="258"/>
      <c r="R1427" s="258"/>
      <c r="S1427" s="258"/>
      <c r="T1427" s="258"/>
      <c r="U1427" s="258">
        <v>4000</v>
      </c>
      <c r="V1427" s="279"/>
      <c r="W1427" s="280"/>
    </row>
    <row r="1428" spans="2:23">
      <c r="B1428" s="254">
        <v>45965</v>
      </c>
      <c r="C1428" s="255" t="s">
        <v>2646</v>
      </c>
      <c r="D1428" s="256" t="s">
        <v>3862</v>
      </c>
      <c r="E1428" s="257">
        <v>1422033</v>
      </c>
      <c r="F1428" s="255" t="s">
        <v>311</v>
      </c>
      <c r="G1428" s="258">
        <v>3000</v>
      </c>
      <c r="H1428" s="258"/>
      <c r="I1428" s="258"/>
      <c r="J1428" s="258"/>
      <c r="K1428" s="258"/>
      <c r="L1428" s="258"/>
      <c r="M1428" s="258"/>
      <c r="N1428" s="258"/>
      <c r="O1428" s="258"/>
      <c r="P1428" s="258"/>
      <c r="Q1428" s="258"/>
      <c r="R1428" s="258"/>
      <c r="S1428" s="258"/>
      <c r="T1428" s="258"/>
      <c r="U1428" s="258">
        <v>3000</v>
      </c>
      <c r="V1428" s="279"/>
      <c r="W1428" s="280"/>
    </row>
    <row r="1429" spans="2:23">
      <c r="B1429" s="254">
        <v>45965</v>
      </c>
      <c r="C1429" s="255" t="s">
        <v>2939</v>
      </c>
      <c r="D1429" s="256" t="s">
        <v>3863</v>
      </c>
      <c r="E1429" s="257">
        <v>1423001</v>
      </c>
      <c r="F1429" s="255" t="s">
        <v>217</v>
      </c>
      <c r="G1429" s="258">
        <v>100</v>
      </c>
      <c r="H1429" s="258"/>
      <c r="I1429" s="258"/>
      <c r="J1429" s="258"/>
      <c r="K1429" s="258"/>
      <c r="L1429" s="258"/>
      <c r="M1429" s="258"/>
      <c r="N1429" s="258"/>
      <c r="O1429" s="258"/>
      <c r="P1429" s="258"/>
      <c r="Q1429" s="258"/>
      <c r="R1429" s="258"/>
      <c r="S1429" s="258"/>
      <c r="T1429" s="258"/>
      <c r="U1429" s="258">
        <v>100</v>
      </c>
      <c r="V1429" s="279"/>
      <c r="W1429" s="280"/>
    </row>
    <row r="1430" spans="2:23">
      <c r="B1430" s="254">
        <v>45965</v>
      </c>
      <c r="C1430" s="255" t="s">
        <v>2534</v>
      </c>
      <c r="D1430" s="256" t="s">
        <v>3864</v>
      </c>
      <c r="E1430" s="257">
        <v>1423001</v>
      </c>
      <c r="F1430" s="255" t="s">
        <v>217</v>
      </c>
      <c r="G1430" s="258">
        <v>500</v>
      </c>
      <c r="H1430" s="258"/>
      <c r="I1430" s="258"/>
      <c r="J1430" s="258"/>
      <c r="K1430" s="258"/>
      <c r="L1430" s="258"/>
      <c r="M1430" s="258"/>
      <c r="N1430" s="258"/>
      <c r="O1430" s="258"/>
      <c r="P1430" s="258"/>
      <c r="Q1430" s="258"/>
      <c r="R1430" s="258"/>
      <c r="S1430" s="258"/>
      <c r="T1430" s="258"/>
      <c r="U1430" s="258">
        <v>500</v>
      </c>
      <c r="V1430" s="279"/>
      <c r="W1430" s="280"/>
    </row>
    <row r="1431" spans="2:23">
      <c r="B1431" s="254">
        <v>45965</v>
      </c>
      <c r="C1431" s="255" t="s">
        <v>2534</v>
      </c>
      <c r="D1431" s="256" t="s">
        <v>3865</v>
      </c>
      <c r="E1431" s="257">
        <v>1423001</v>
      </c>
      <c r="F1431" s="255" t="s">
        <v>217</v>
      </c>
      <c r="G1431" s="258">
        <v>100</v>
      </c>
      <c r="H1431" s="258"/>
      <c r="I1431" s="258"/>
      <c r="J1431" s="258"/>
      <c r="K1431" s="258"/>
      <c r="L1431" s="258"/>
      <c r="M1431" s="258"/>
      <c r="N1431" s="258"/>
      <c r="O1431" s="258"/>
      <c r="P1431" s="258"/>
      <c r="Q1431" s="258"/>
      <c r="R1431" s="258"/>
      <c r="S1431" s="258"/>
      <c r="T1431" s="258"/>
      <c r="U1431" s="258">
        <v>100</v>
      </c>
      <c r="V1431" s="279"/>
      <c r="W1431" s="280"/>
    </row>
    <row r="1432" spans="2:23">
      <c r="B1432" s="254">
        <v>45965</v>
      </c>
      <c r="C1432" s="255" t="s">
        <v>2534</v>
      </c>
      <c r="D1432" s="256" t="s">
        <v>3866</v>
      </c>
      <c r="E1432" s="257">
        <v>1423001</v>
      </c>
      <c r="F1432" s="255" t="s">
        <v>217</v>
      </c>
      <c r="G1432" s="258">
        <v>100</v>
      </c>
      <c r="H1432" s="258"/>
      <c r="I1432" s="258"/>
      <c r="J1432" s="258"/>
      <c r="K1432" s="258"/>
      <c r="L1432" s="258"/>
      <c r="M1432" s="258"/>
      <c r="N1432" s="258"/>
      <c r="O1432" s="258"/>
      <c r="P1432" s="258"/>
      <c r="Q1432" s="258"/>
      <c r="R1432" s="258"/>
      <c r="S1432" s="258"/>
      <c r="T1432" s="258"/>
      <c r="U1432" s="258">
        <v>100</v>
      </c>
      <c r="V1432" s="279"/>
      <c r="W1432" s="280"/>
    </row>
    <row r="1433" spans="2:23">
      <c r="B1433" s="254">
        <v>45965</v>
      </c>
      <c r="C1433" s="255" t="s">
        <v>2534</v>
      </c>
      <c r="D1433" s="256" t="s">
        <v>3867</v>
      </c>
      <c r="E1433" s="257">
        <v>1423001</v>
      </c>
      <c r="F1433" s="255" t="s">
        <v>217</v>
      </c>
      <c r="G1433" s="258">
        <v>100</v>
      </c>
      <c r="H1433" s="258"/>
      <c r="I1433" s="258"/>
      <c r="J1433" s="258"/>
      <c r="K1433" s="258"/>
      <c r="L1433" s="258"/>
      <c r="M1433" s="258"/>
      <c r="N1433" s="258"/>
      <c r="O1433" s="258"/>
      <c r="P1433" s="258"/>
      <c r="Q1433" s="258"/>
      <c r="R1433" s="258"/>
      <c r="S1433" s="258"/>
      <c r="T1433" s="258"/>
      <c r="U1433" s="258">
        <v>100</v>
      </c>
      <c r="V1433" s="279"/>
      <c r="W1433" s="280"/>
    </row>
    <row r="1434" spans="2:23">
      <c r="B1434" s="254">
        <v>45965</v>
      </c>
      <c r="C1434" s="255" t="s">
        <v>2534</v>
      </c>
      <c r="D1434" s="256" t="s">
        <v>3868</v>
      </c>
      <c r="E1434" s="257">
        <v>1423001</v>
      </c>
      <c r="F1434" s="255" t="s">
        <v>217</v>
      </c>
      <c r="G1434" s="258">
        <v>100</v>
      </c>
      <c r="H1434" s="258"/>
      <c r="I1434" s="258"/>
      <c r="J1434" s="258"/>
      <c r="K1434" s="258"/>
      <c r="L1434" s="258"/>
      <c r="M1434" s="258"/>
      <c r="N1434" s="258"/>
      <c r="O1434" s="258"/>
      <c r="P1434" s="258"/>
      <c r="Q1434" s="258"/>
      <c r="R1434" s="258"/>
      <c r="S1434" s="258"/>
      <c r="T1434" s="258"/>
      <c r="U1434" s="258">
        <v>100</v>
      </c>
      <c r="V1434" s="279"/>
      <c r="W1434" s="280"/>
    </row>
    <row r="1435" spans="2:23">
      <c r="B1435" s="254">
        <v>45966</v>
      </c>
      <c r="C1435" s="255" t="s">
        <v>1617</v>
      </c>
      <c r="D1435" s="256" t="s">
        <v>3869</v>
      </c>
      <c r="E1435" s="257">
        <v>1423001</v>
      </c>
      <c r="F1435" s="255" t="s">
        <v>217</v>
      </c>
      <c r="G1435" s="258">
        <v>5000</v>
      </c>
      <c r="H1435" s="258"/>
      <c r="I1435" s="258"/>
      <c r="J1435" s="258"/>
      <c r="K1435" s="258"/>
      <c r="L1435" s="258"/>
      <c r="M1435" s="258"/>
      <c r="N1435" s="258"/>
      <c r="O1435" s="258"/>
      <c r="P1435" s="258"/>
      <c r="Q1435" s="258"/>
      <c r="R1435" s="258"/>
      <c r="S1435" s="258"/>
      <c r="T1435" s="258"/>
      <c r="U1435" s="258">
        <v>5000</v>
      </c>
      <c r="V1435" s="279"/>
      <c r="W1435" s="280"/>
    </row>
    <row r="1436" spans="2:23">
      <c r="B1436" s="254">
        <v>45967</v>
      </c>
      <c r="C1436" s="255" t="s">
        <v>3870</v>
      </c>
      <c r="D1436" s="256" t="s">
        <v>3871</v>
      </c>
      <c r="E1436" s="257">
        <v>1422040</v>
      </c>
      <c r="F1436" s="255" t="s">
        <v>3561</v>
      </c>
      <c r="G1436" s="258">
        <v>2200</v>
      </c>
      <c r="H1436" s="258"/>
      <c r="I1436" s="258"/>
      <c r="J1436" s="258"/>
      <c r="K1436" s="258"/>
      <c r="L1436" s="258"/>
      <c r="M1436" s="258"/>
      <c r="N1436" s="258"/>
      <c r="O1436" s="258"/>
      <c r="P1436" s="258"/>
      <c r="Q1436" s="258"/>
      <c r="R1436" s="258"/>
      <c r="S1436" s="258"/>
      <c r="T1436" s="258"/>
      <c r="U1436" s="258">
        <v>2200</v>
      </c>
      <c r="V1436" s="279"/>
      <c r="W1436" s="280"/>
    </row>
    <row r="1437" spans="2:23">
      <c r="B1437" s="254">
        <v>45967</v>
      </c>
      <c r="C1437" s="255" t="s">
        <v>3101</v>
      </c>
      <c r="D1437" s="256" t="s">
        <v>3872</v>
      </c>
      <c r="E1437" s="257">
        <v>1423001</v>
      </c>
      <c r="F1437" s="255" t="s">
        <v>217</v>
      </c>
      <c r="G1437" s="258">
        <v>10000</v>
      </c>
      <c r="H1437" s="258"/>
      <c r="I1437" s="258"/>
      <c r="J1437" s="258"/>
      <c r="K1437" s="258"/>
      <c r="L1437" s="258"/>
      <c r="M1437" s="258"/>
      <c r="N1437" s="258"/>
      <c r="O1437" s="258"/>
      <c r="P1437" s="258"/>
      <c r="Q1437" s="258"/>
      <c r="R1437" s="258"/>
      <c r="S1437" s="258"/>
      <c r="T1437" s="258"/>
      <c r="U1437" s="258">
        <v>10000</v>
      </c>
      <c r="V1437" s="279"/>
      <c r="W1437" s="280"/>
    </row>
    <row r="1438" spans="2:23">
      <c r="B1438" s="254">
        <v>45968</v>
      </c>
      <c r="C1438" s="255" t="s">
        <v>2609</v>
      </c>
      <c r="D1438" s="256" t="s">
        <v>3873</v>
      </c>
      <c r="E1438" s="257">
        <v>1430007</v>
      </c>
      <c r="F1438" s="255" t="s">
        <v>924</v>
      </c>
      <c r="G1438" s="258">
        <v>2110</v>
      </c>
      <c r="H1438" s="258"/>
      <c r="I1438" s="258"/>
      <c r="J1438" s="258"/>
      <c r="K1438" s="258"/>
      <c r="L1438" s="258"/>
      <c r="M1438" s="258"/>
      <c r="N1438" s="258"/>
      <c r="O1438" s="258"/>
      <c r="P1438" s="258"/>
      <c r="Q1438" s="258"/>
      <c r="R1438" s="258"/>
      <c r="S1438" s="258"/>
      <c r="T1438" s="258"/>
      <c r="U1438" s="258">
        <v>2110</v>
      </c>
      <c r="V1438" s="279"/>
      <c r="W1438" s="280"/>
    </row>
    <row r="1439" spans="2:23">
      <c r="B1439" s="254">
        <v>45968</v>
      </c>
      <c r="C1439" s="255" t="s">
        <v>2609</v>
      </c>
      <c r="D1439" s="256" t="s">
        <v>3873</v>
      </c>
      <c r="E1439" s="257">
        <v>1423001</v>
      </c>
      <c r="F1439" s="255" t="s">
        <v>217</v>
      </c>
      <c r="G1439" s="258">
        <v>340</v>
      </c>
      <c r="H1439" s="258"/>
      <c r="I1439" s="258"/>
      <c r="J1439" s="258"/>
      <c r="K1439" s="258"/>
      <c r="L1439" s="258"/>
      <c r="M1439" s="258"/>
      <c r="N1439" s="258"/>
      <c r="O1439" s="258"/>
      <c r="P1439" s="258"/>
      <c r="Q1439" s="258"/>
      <c r="R1439" s="258"/>
      <c r="S1439" s="258"/>
      <c r="T1439" s="258"/>
      <c r="U1439" s="258">
        <v>340</v>
      </c>
      <c r="V1439" s="279"/>
      <c r="W1439" s="280"/>
    </row>
    <row r="1440" spans="2:23">
      <c r="B1440" s="254">
        <v>45971</v>
      </c>
      <c r="C1440" s="255" t="s">
        <v>1617</v>
      </c>
      <c r="D1440" s="256" t="s">
        <v>3874</v>
      </c>
      <c r="E1440" s="257">
        <v>1423001</v>
      </c>
      <c r="F1440" s="255" t="s">
        <v>217</v>
      </c>
      <c r="G1440" s="258">
        <v>10000</v>
      </c>
      <c r="H1440" s="258"/>
      <c r="I1440" s="258"/>
      <c r="J1440" s="258"/>
      <c r="K1440" s="258"/>
      <c r="L1440" s="258"/>
      <c r="M1440" s="258"/>
      <c r="N1440" s="258"/>
      <c r="O1440" s="258"/>
      <c r="P1440" s="258"/>
      <c r="Q1440" s="258"/>
      <c r="R1440" s="258"/>
      <c r="S1440" s="258"/>
      <c r="T1440" s="258"/>
      <c r="U1440" s="258">
        <v>10000</v>
      </c>
      <c r="V1440" s="279"/>
      <c r="W1440" s="280"/>
    </row>
    <row r="1441" spans="2:23">
      <c r="B1441" s="254">
        <v>45973</v>
      </c>
      <c r="C1441" s="255" t="s">
        <v>3875</v>
      </c>
      <c r="D1441" s="256" t="s">
        <v>3876</v>
      </c>
      <c r="E1441" s="257">
        <v>1423078</v>
      </c>
      <c r="F1441" s="255" t="s">
        <v>915</v>
      </c>
      <c r="G1441" s="258">
        <v>1200</v>
      </c>
      <c r="H1441" s="258"/>
      <c r="I1441" s="258"/>
      <c r="J1441" s="258"/>
      <c r="K1441" s="258"/>
      <c r="L1441" s="258"/>
      <c r="M1441" s="258"/>
      <c r="N1441" s="258"/>
      <c r="O1441" s="258"/>
      <c r="P1441" s="258"/>
      <c r="Q1441" s="258"/>
      <c r="R1441" s="258"/>
      <c r="S1441" s="258"/>
      <c r="T1441" s="258"/>
      <c r="U1441" s="258">
        <v>1200</v>
      </c>
      <c r="V1441" s="279"/>
      <c r="W1441" s="280"/>
    </row>
    <row r="1442" spans="2:23">
      <c r="B1442" s="254">
        <v>45973</v>
      </c>
      <c r="C1442" s="255" t="s">
        <v>3875</v>
      </c>
      <c r="D1442" s="256" t="s">
        <v>3876</v>
      </c>
      <c r="E1442" s="257">
        <v>1422033</v>
      </c>
      <c r="F1442" s="255" t="s">
        <v>311</v>
      </c>
      <c r="G1442" s="258">
        <v>1000</v>
      </c>
      <c r="H1442" s="258"/>
      <c r="I1442" s="258"/>
      <c r="J1442" s="258"/>
      <c r="K1442" s="258"/>
      <c r="L1442" s="258"/>
      <c r="M1442" s="258"/>
      <c r="N1442" s="258"/>
      <c r="O1442" s="258"/>
      <c r="P1442" s="258"/>
      <c r="Q1442" s="258"/>
      <c r="R1442" s="258"/>
      <c r="S1442" s="258"/>
      <c r="T1442" s="258"/>
      <c r="U1442" s="258">
        <v>1000</v>
      </c>
      <c r="V1442" s="279"/>
      <c r="W1442" s="280"/>
    </row>
    <row r="1443" spans="2:23">
      <c r="B1443" s="254">
        <v>45973</v>
      </c>
      <c r="C1443" s="255" t="s">
        <v>3750</v>
      </c>
      <c r="D1443" s="256" t="s">
        <v>3877</v>
      </c>
      <c r="E1443" s="257">
        <v>1423078</v>
      </c>
      <c r="F1443" s="255" t="s">
        <v>915</v>
      </c>
      <c r="G1443" s="258">
        <v>1620</v>
      </c>
      <c r="H1443" s="258"/>
      <c r="I1443" s="258"/>
      <c r="J1443" s="258"/>
      <c r="K1443" s="258"/>
      <c r="L1443" s="258"/>
      <c r="M1443" s="258"/>
      <c r="N1443" s="258"/>
      <c r="O1443" s="258"/>
      <c r="P1443" s="258"/>
      <c r="Q1443" s="258"/>
      <c r="R1443" s="258"/>
      <c r="S1443" s="258"/>
      <c r="T1443" s="258"/>
      <c r="U1443" s="258">
        <v>1620</v>
      </c>
      <c r="V1443" s="279"/>
      <c r="W1443" s="280"/>
    </row>
    <row r="1444" spans="2:23">
      <c r="B1444" s="254">
        <v>45973</v>
      </c>
      <c r="C1444" s="255" t="s">
        <v>3750</v>
      </c>
      <c r="D1444" s="256" t="s">
        <v>3878</v>
      </c>
      <c r="E1444" s="257">
        <v>1422033</v>
      </c>
      <c r="F1444" s="255" t="s">
        <v>311</v>
      </c>
      <c r="G1444" s="258">
        <v>710</v>
      </c>
      <c r="H1444" s="258"/>
      <c r="I1444" s="258"/>
      <c r="J1444" s="258"/>
      <c r="K1444" s="258"/>
      <c r="L1444" s="258"/>
      <c r="M1444" s="258"/>
      <c r="N1444" s="258"/>
      <c r="O1444" s="258"/>
      <c r="P1444" s="258"/>
      <c r="Q1444" s="258"/>
      <c r="R1444" s="258"/>
      <c r="S1444" s="258"/>
      <c r="T1444" s="258"/>
      <c r="U1444" s="258">
        <v>710</v>
      </c>
      <c r="V1444" s="279"/>
      <c r="W1444" s="280"/>
    </row>
    <row r="1445" spans="2:23">
      <c r="B1445" s="254">
        <v>45973</v>
      </c>
      <c r="C1445" s="255" t="s">
        <v>2198</v>
      </c>
      <c r="D1445" s="256" t="s">
        <v>3879</v>
      </c>
      <c r="E1445" s="257">
        <v>1422024</v>
      </c>
      <c r="F1445" s="255" t="s">
        <v>301</v>
      </c>
      <c r="G1445" s="258">
        <v>500</v>
      </c>
      <c r="H1445" s="258"/>
      <c r="I1445" s="258"/>
      <c r="J1445" s="258"/>
      <c r="K1445" s="258"/>
      <c r="L1445" s="258"/>
      <c r="M1445" s="258"/>
      <c r="N1445" s="258"/>
      <c r="O1445" s="258"/>
      <c r="P1445" s="258"/>
      <c r="Q1445" s="258"/>
      <c r="R1445" s="258"/>
      <c r="S1445" s="258"/>
      <c r="T1445" s="258"/>
      <c r="U1445" s="258">
        <v>500</v>
      </c>
      <c r="V1445" s="279"/>
      <c r="W1445" s="280"/>
    </row>
    <row r="1446" spans="2:23">
      <c r="B1446" s="254">
        <v>45973</v>
      </c>
      <c r="C1446" s="255" t="s">
        <v>2198</v>
      </c>
      <c r="D1446" s="256" t="s">
        <v>3880</v>
      </c>
      <c r="E1446" s="257">
        <v>1415052</v>
      </c>
      <c r="F1446" s="255" t="s">
        <v>898</v>
      </c>
      <c r="G1446" s="258">
        <v>3500</v>
      </c>
      <c r="H1446" s="258"/>
      <c r="I1446" s="258"/>
      <c r="J1446" s="258"/>
      <c r="K1446" s="258"/>
      <c r="L1446" s="258"/>
      <c r="M1446" s="258"/>
      <c r="N1446" s="258"/>
      <c r="O1446" s="258"/>
      <c r="P1446" s="258"/>
      <c r="Q1446" s="258"/>
      <c r="R1446" s="258"/>
      <c r="S1446" s="258"/>
      <c r="T1446" s="258"/>
      <c r="U1446" s="258">
        <v>3500</v>
      </c>
      <c r="V1446" s="279"/>
      <c r="W1446" s="280"/>
    </row>
    <row r="1447" spans="2:23">
      <c r="B1447" s="254">
        <v>45973</v>
      </c>
      <c r="C1447" s="255" t="s">
        <v>2198</v>
      </c>
      <c r="D1447" s="256" t="s">
        <v>3881</v>
      </c>
      <c r="E1447" s="257">
        <v>1422024</v>
      </c>
      <c r="F1447" s="255" t="s">
        <v>301</v>
      </c>
      <c r="G1447" s="258">
        <v>2300</v>
      </c>
      <c r="H1447" s="258"/>
      <c r="I1447" s="258"/>
      <c r="J1447" s="258"/>
      <c r="K1447" s="258"/>
      <c r="L1447" s="258"/>
      <c r="M1447" s="258"/>
      <c r="N1447" s="258"/>
      <c r="O1447" s="258"/>
      <c r="P1447" s="258"/>
      <c r="Q1447" s="258"/>
      <c r="R1447" s="258"/>
      <c r="S1447" s="258"/>
      <c r="T1447" s="258"/>
      <c r="U1447" s="258">
        <v>2300</v>
      </c>
      <c r="V1447" s="279"/>
      <c r="W1447" s="280"/>
    </row>
    <row r="1448" spans="2:23">
      <c r="B1448" s="254">
        <v>45973</v>
      </c>
      <c r="C1448" s="255" t="s">
        <v>2198</v>
      </c>
      <c r="D1448" s="256" t="s">
        <v>3882</v>
      </c>
      <c r="E1448" s="257">
        <v>1422024</v>
      </c>
      <c r="F1448" s="255" t="s">
        <v>301</v>
      </c>
      <c r="G1448" s="258">
        <v>3625</v>
      </c>
      <c r="H1448" s="258"/>
      <c r="I1448" s="258"/>
      <c r="J1448" s="258"/>
      <c r="K1448" s="258"/>
      <c r="L1448" s="258"/>
      <c r="M1448" s="258"/>
      <c r="N1448" s="258"/>
      <c r="O1448" s="258"/>
      <c r="P1448" s="258"/>
      <c r="Q1448" s="258"/>
      <c r="R1448" s="258"/>
      <c r="S1448" s="258"/>
      <c r="T1448" s="258"/>
      <c r="U1448" s="258">
        <v>3625</v>
      </c>
      <c r="V1448" s="279"/>
      <c r="W1448" s="280"/>
    </row>
    <row r="1449" spans="2:23">
      <c r="B1449" s="254">
        <v>45974</v>
      </c>
      <c r="C1449" s="255" t="s">
        <v>1084</v>
      </c>
      <c r="D1449" s="256" t="s">
        <v>3883</v>
      </c>
      <c r="E1449" s="257">
        <v>14122007</v>
      </c>
      <c r="F1449" s="255" t="s">
        <v>894</v>
      </c>
      <c r="G1449" s="258">
        <v>3000</v>
      </c>
      <c r="H1449" s="258"/>
      <c r="I1449" s="258"/>
      <c r="J1449" s="258"/>
      <c r="K1449" s="258"/>
      <c r="L1449" s="258"/>
      <c r="M1449" s="258"/>
      <c r="N1449" s="258"/>
      <c r="O1449" s="258"/>
      <c r="P1449" s="258"/>
      <c r="Q1449" s="258"/>
      <c r="R1449" s="258"/>
      <c r="S1449" s="258"/>
      <c r="T1449" s="258"/>
      <c r="U1449" s="258">
        <v>3000</v>
      </c>
      <c r="V1449" s="279"/>
      <c r="W1449" s="280"/>
    </row>
    <row r="1450" spans="2:23">
      <c r="B1450" s="254">
        <v>45974</v>
      </c>
      <c r="C1450" s="255" t="s">
        <v>1084</v>
      </c>
      <c r="D1450" s="256" t="s">
        <v>3883</v>
      </c>
      <c r="E1450" s="257">
        <v>1412022</v>
      </c>
      <c r="F1450" s="255" t="s">
        <v>259</v>
      </c>
      <c r="G1450" s="258">
        <v>2000</v>
      </c>
      <c r="H1450" s="258"/>
      <c r="I1450" s="258"/>
      <c r="J1450" s="258"/>
      <c r="K1450" s="258"/>
      <c r="L1450" s="258"/>
      <c r="M1450" s="258"/>
      <c r="N1450" s="258"/>
      <c r="O1450" s="258"/>
      <c r="P1450" s="258"/>
      <c r="Q1450" s="258"/>
      <c r="R1450" s="258"/>
      <c r="S1450" s="258"/>
      <c r="T1450" s="258"/>
      <c r="U1450" s="258">
        <v>2000</v>
      </c>
      <c r="V1450" s="279"/>
      <c r="W1450" s="280"/>
    </row>
    <row r="1451" spans="2:23">
      <c r="B1451" s="254">
        <v>45974</v>
      </c>
      <c r="C1451" s="255" t="s">
        <v>1084</v>
      </c>
      <c r="D1451" s="256" t="s">
        <v>3883</v>
      </c>
      <c r="E1451" s="257">
        <v>1423078</v>
      </c>
      <c r="F1451" s="255" t="s">
        <v>915</v>
      </c>
      <c r="G1451" s="258">
        <v>1600</v>
      </c>
      <c r="H1451" s="258"/>
      <c r="I1451" s="258"/>
      <c r="J1451" s="258"/>
      <c r="K1451" s="258"/>
      <c r="L1451" s="258"/>
      <c r="M1451" s="258"/>
      <c r="N1451" s="258"/>
      <c r="O1451" s="258"/>
      <c r="P1451" s="258"/>
      <c r="Q1451" s="258"/>
      <c r="R1451" s="258"/>
      <c r="S1451" s="258"/>
      <c r="T1451" s="258"/>
      <c r="U1451" s="258">
        <v>1600</v>
      </c>
      <c r="V1451" s="279"/>
      <c r="W1451" s="280"/>
    </row>
    <row r="1452" spans="2:23">
      <c r="B1452" s="254">
        <v>45974</v>
      </c>
      <c r="C1452" s="255" t="s">
        <v>1617</v>
      </c>
      <c r="D1452" s="256" t="s">
        <v>3884</v>
      </c>
      <c r="E1452" s="257">
        <v>1423001</v>
      </c>
      <c r="F1452" s="255" t="s">
        <v>217</v>
      </c>
      <c r="G1452" s="258">
        <v>15000</v>
      </c>
      <c r="H1452" s="258"/>
      <c r="I1452" s="258"/>
      <c r="J1452" s="258"/>
      <c r="K1452" s="258"/>
      <c r="L1452" s="258"/>
      <c r="M1452" s="258"/>
      <c r="N1452" s="258"/>
      <c r="O1452" s="258"/>
      <c r="P1452" s="258"/>
      <c r="Q1452" s="258"/>
      <c r="R1452" s="258"/>
      <c r="S1452" s="258"/>
      <c r="T1452" s="258"/>
      <c r="U1452" s="258">
        <v>15000</v>
      </c>
      <c r="V1452" s="279"/>
      <c r="W1452" s="280"/>
    </row>
    <row r="1453" spans="2:23">
      <c r="B1453" s="254">
        <v>45974</v>
      </c>
      <c r="C1453" s="255" t="s">
        <v>3885</v>
      </c>
      <c r="D1453" s="256" t="s">
        <v>3886</v>
      </c>
      <c r="E1453" s="257">
        <v>1422033</v>
      </c>
      <c r="F1453" s="255" t="s">
        <v>311</v>
      </c>
      <c r="G1453" s="258">
        <v>500</v>
      </c>
      <c r="H1453" s="258"/>
      <c r="I1453" s="258"/>
      <c r="J1453" s="258"/>
      <c r="K1453" s="258"/>
      <c r="L1453" s="258"/>
      <c r="M1453" s="258"/>
      <c r="N1453" s="258"/>
      <c r="O1453" s="258"/>
      <c r="P1453" s="258"/>
      <c r="Q1453" s="258"/>
      <c r="R1453" s="258"/>
      <c r="S1453" s="258"/>
      <c r="T1453" s="258"/>
      <c r="U1453" s="258">
        <v>500</v>
      </c>
      <c r="V1453" s="279"/>
      <c r="W1453" s="280"/>
    </row>
    <row r="1454" spans="2:23">
      <c r="B1454" s="254">
        <v>45974</v>
      </c>
      <c r="C1454" s="255" t="s">
        <v>3885</v>
      </c>
      <c r="D1454" s="256" t="s">
        <v>3887</v>
      </c>
      <c r="E1454" s="257">
        <v>1422033</v>
      </c>
      <c r="F1454" s="255" t="s">
        <v>311</v>
      </c>
      <c r="G1454" s="258">
        <v>2070</v>
      </c>
      <c r="H1454" s="258"/>
      <c r="I1454" s="258"/>
      <c r="J1454" s="258"/>
      <c r="K1454" s="258"/>
      <c r="L1454" s="258"/>
      <c r="M1454" s="258"/>
      <c r="N1454" s="258"/>
      <c r="O1454" s="258"/>
      <c r="P1454" s="258"/>
      <c r="Q1454" s="258"/>
      <c r="R1454" s="258"/>
      <c r="S1454" s="258"/>
      <c r="T1454" s="258"/>
      <c r="U1454" s="258">
        <v>2070</v>
      </c>
      <c r="V1454" s="279"/>
      <c r="W1454" s="280"/>
    </row>
    <row r="1455" spans="2:23">
      <c r="B1455" s="254">
        <v>45974</v>
      </c>
      <c r="C1455" s="255" t="s">
        <v>3885</v>
      </c>
      <c r="D1455" s="256" t="s">
        <v>3887</v>
      </c>
      <c r="E1455" s="257">
        <v>1422011</v>
      </c>
      <c r="F1455" s="255" t="s">
        <v>906</v>
      </c>
      <c r="G1455" s="258">
        <v>1000</v>
      </c>
      <c r="H1455" s="258"/>
      <c r="I1455" s="258"/>
      <c r="J1455" s="258"/>
      <c r="K1455" s="258"/>
      <c r="L1455" s="258"/>
      <c r="M1455" s="258"/>
      <c r="N1455" s="258"/>
      <c r="O1455" s="258"/>
      <c r="P1455" s="258"/>
      <c r="Q1455" s="258"/>
      <c r="R1455" s="258"/>
      <c r="S1455" s="258"/>
      <c r="T1455" s="258"/>
      <c r="U1455" s="258">
        <v>1000</v>
      </c>
      <c r="V1455" s="279"/>
      <c r="W1455" s="280"/>
    </row>
    <row r="1456" spans="2:23">
      <c r="B1456" s="254">
        <v>45978</v>
      </c>
      <c r="C1456" s="255" t="s">
        <v>1617</v>
      </c>
      <c r="D1456" s="256" t="s">
        <v>3888</v>
      </c>
      <c r="E1456" s="257">
        <v>1430007</v>
      </c>
      <c r="F1456" s="255" t="s">
        <v>924</v>
      </c>
      <c r="G1456" s="258">
        <v>15000</v>
      </c>
      <c r="H1456" s="258"/>
      <c r="I1456" s="258"/>
      <c r="J1456" s="258"/>
      <c r="K1456" s="258"/>
      <c r="L1456" s="258"/>
      <c r="M1456" s="258"/>
      <c r="N1456" s="258"/>
      <c r="O1456" s="258"/>
      <c r="P1456" s="258"/>
      <c r="Q1456" s="258"/>
      <c r="R1456" s="258"/>
      <c r="S1456" s="258"/>
      <c r="T1456" s="258"/>
      <c r="U1456" s="258">
        <v>15000</v>
      </c>
      <c r="V1456" s="279"/>
      <c r="W1456" s="280"/>
    </row>
    <row r="1457" spans="2:23">
      <c r="B1457" s="254">
        <v>45978</v>
      </c>
      <c r="C1457" s="255" t="s">
        <v>3889</v>
      </c>
      <c r="D1457" s="256" t="s">
        <v>3890</v>
      </c>
      <c r="E1457" s="257">
        <v>1412022</v>
      </c>
      <c r="F1457" s="255" t="s">
        <v>259</v>
      </c>
      <c r="G1457" s="258">
        <v>15184</v>
      </c>
      <c r="H1457" s="258"/>
      <c r="I1457" s="258"/>
      <c r="J1457" s="258"/>
      <c r="K1457" s="258"/>
      <c r="L1457" s="258"/>
      <c r="M1457" s="258"/>
      <c r="N1457" s="258"/>
      <c r="O1457" s="258"/>
      <c r="P1457" s="258"/>
      <c r="Q1457" s="258"/>
      <c r="R1457" s="258"/>
      <c r="S1457" s="258"/>
      <c r="T1457" s="258"/>
      <c r="U1457" s="258">
        <v>15184</v>
      </c>
      <c r="V1457" s="279"/>
      <c r="W1457" s="280"/>
    </row>
    <row r="1458" spans="2:23">
      <c r="B1458" s="254">
        <v>45978</v>
      </c>
      <c r="C1458" s="255" t="s">
        <v>3889</v>
      </c>
      <c r="D1458" s="256" t="s">
        <v>3890</v>
      </c>
      <c r="E1458" s="257">
        <v>1422040</v>
      </c>
      <c r="F1458" s="255" t="s">
        <v>3561</v>
      </c>
      <c r="G1458" s="258">
        <v>8000</v>
      </c>
      <c r="H1458" s="258"/>
      <c r="I1458" s="258"/>
      <c r="J1458" s="258"/>
      <c r="K1458" s="258"/>
      <c r="L1458" s="258"/>
      <c r="M1458" s="258"/>
      <c r="N1458" s="258"/>
      <c r="O1458" s="258"/>
      <c r="P1458" s="258"/>
      <c r="Q1458" s="258"/>
      <c r="R1458" s="258"/>
      <c r="S1458" s="258"/>
      <c r="T1458" s="258"/>
      <c r="U1458" s="258">
        <v>8000</v>
      </c>
      <c r="V1458" s="279"/>
      <c r="W1458" s="280"/>
    </row>
    <row r="1459" spans="2:23">
      <c r="B1459" s="254">
        <v>45978</v>
      </c>
      <c r="C1459" s="255" t="s">
        <v>3889</v>
      </c>
      <c r="D1459" s="256" t="s">
        <v>3890</v>
      </c>
      <c r="E1459" s="257">
        <v>1423078</v>
      </c>
      <c r="F1459" s="255" t="s">
        <v>915</v>
      </c>
      <c r="G1459" s="258">
        <v>12800</v>
      </c>
      <c r="H1459" s="258"/>
      <c r="I1459" s="258"/>
      <c r="J1459" s="258"/>
      <c r="K1459" s="258"/>
      <c r="L1459" s="258"/>
      <c r="M1459" s="258"/>
      <c r="N1459" s="258"/>
      <c r="O1459" s="258"/>
      <c r="P1459" s="258"/>
      <c r="Q1459" s="258"/>
      <c r="R1459" s="258"/>
      <c r="S1459" s="258"/>
      <c r="T1459" s="258"/>
      <c r="U1459" s="258">
        <v>12800</v>
      </c>
      <c r="V1459" s="279"/>
      <c r="W1459" s="280"/>
    </row>
    <row r="1460" spans="2:23">
      <c r="B1460" s="254">
        <v>45981</v>
      </c>
      <c r="C1460" s="255" t="s">
        <v>1617</v>
      </c>
      <c r="D1460" s="256" t="s">
        <v>3891</v>
      </c>
      <c r="E1460" s="257">
        <v>1423001</v>
      </c>
      <c r="F1460" s="255" t="s">
        <v>217</v>
      </c>
      <c r="G1460" s="258">
        <v>5000</v>
      </c>
      <c r="H1460" s="258"/>
      <c r="I1460" s="258"/>
      <c r="J1460" s="258"/>
      <c r="K1460" s="258"/>
      <c r="L1460" s="258"/>
      <c r="M1460" s="258"/>
      <c r="N1460" s="258"/>
      <c r="O1460" s="258"/>
      <c r="P1460" s="258"/>
      <c r="Q1460" s="258"/>
      <c r="R1460" s="258"/>
      <c r="S1460" s="258"/>
      <c r="T1460" s="258"/>
      <c r="U1460" s="258">
        <v>5000</v>
      </c>
      <c r="V1460" s="279"/>
      <c r="W1460" s="280"/>
    </row>
    <row r="1461" spans="2:23">
      <c r="B1461" s="254">
        <v>45981</v>
      </c>
      <c r="C1461" s="255" t="s">
        <v>1617</v>
      </c>
      <c r="D1461" s="256" t="s">
        <v>3892</v>
      </c>
      <c r="E1461" s="257">
        <v>1430007</v>
      </c>
      <c r="F1461" s="255" t="s">
        <v>924</v>
      </c>
      <c r="G1461" s="258">
        <v>5000</v>
      </c>
      <c r="H1461" s="258"/>
      <c r="I1461" s="258"/>
      <c r="J1461" s="258"/>
      <c r="K1461" s="258"/>
      <c r="L1461" s="258"/>
      <c r="M1461" s="258"/>
      <c r="N1461" s="258"/>
      <c r="O1461" s="258"/>
      <c r="P1461" s="258"/>
      <c r="Q1461" s="258"/>
      <c r="R1461" s="258"/>
      <c r="S1461" s="258"/>
      <c r="T1461" s="258"/>
      <c r="U1461" s="258">
        <v>5000</v>
      </c>
      <c r="V1461" s="279"/>
      <c r="W1461" s="280"/>
    </row>
    <row r="1462" spans="2:23">
      <c r="B1462" s="254">
        <v>45981</v>
      </c>
      <c r="C1462" s="255" t="s">
        <v>3893</v>
      </c>
      <c r="D1462" s="256" t="s">
        <v>3894</v>
      </c>
      <c r="E1462" s="257">
        <v>1412022</v>
      </c>
      <c r="F1462" s="255" t="s">
        <v>259</v>
      </c>
      <c r="G1462" s="258">
        <v>600</v>
      </c>
      <c r="H1462" s="258"/>
      <c r="I1462" s="258"/>
      <c r="J1462" s="258"/>
      <c r="K1462" s="258"/>
      <c r="L1462" s="258"/>
      <c r="M1462" s="258"/>
      <c r="N1462" s="258"/>
      <c r="O1462" s="258"/>
      <c r="P1462" s="258"/>
      <c r="Q1462" s="258"/>
      <c r="R1462" s="258"/>
      <c r="S1462" s="258"/>
      <c r="T1462" s="258"/>
      <c r="U1462" s="258">
        <v>600</v>
      </c>
      <c r="V1462" s="279"/>
      <c r="W1462" s="280"/>
    </row>
    <row r="1463" spans="2:23">
      <c r="B1463" s="254">
        <v>45981</v>
      </c>
      <c r="C1463" s="255" t="s">
        <v>2198</v>
      </c>
      <c r="D1463" s="256" t="s">
        <v>3895</v>
      </c>
      <c r="E1463" s="257">
        <v>1415052</v>
      </c>
      <c r="F1463" s="255" t="s">
        <v>898</v>
      </c>
      <c r="G1463" s="258">
        <v>1050</v>
      </c>
      <c r="H1463" s="258"/>
      <c r="I1463" s="258"/>
      <c r="J1463" s="258"/>
      <c r="K1463" s="258"/>
      <c r="L1463" s="258"/>
      <c r="M1463" s="258"/>
      <c r="N1463" s="258"/>
      <c r="O1463" s="258"/>
      <c r="P1463" s="258"/>
      <c r="Q1463" s="258"/>
      <c r="R1463" s="258"/>
      <c r="S1463" s="258"/>
      <c r="T1463" s="258"/>
      <c r="U1463" s="258">
        <v>1050</v>
      </c>
      <c r="V1463" s="279"/>
      <c r="W1463" s="280"/>
    </row>
    <row r="1464" spans="2:23">
      <c r="B1464" s="254">
        <v>45981</v>
      </c>
      <c r="C1464" s="255" t="s">
        <v>2198</v>
      </c>
      <c r="D1464" s="256" t="s">
        <v>3896</v>
      </c>
      <c r="E1464" s="257">
        <v>1422024</v>
      </c>
      <c r="F1464" s="255" t="s">
        <v>301</v>
      </c>
      <c r="G1464" s="258">
        <v>3200</v>
      </c>
      <c r="H1464" s="258"/>
      <c r="I1464" s="258"/>
      <c r="J1464" s="258"/>
      <c r="K1464" s="258"/>
      <c r="L1464" s="258"/>
      <c r="M1464" s="258"/>
      <c r="N1464" s="258"/>
      <c r="O1464" s="258"/>
      <c r="P1464" s="258"/>
      <c r="Q1464" s="258"/>
      <c r="R1464" s="258"/>
      <c r="S1464" s="258"/>
      <c r="T1464" s="258"/>
      <c r="U1464" s="258">
        <v>3200</v>
      </c>
      <c r="V1464" s="279"/>
      <c r="W1464" s="280"/>
    </row>
    <row r="1465" spans="2:23">
      <c r="B1465" s="254">
        <v>45981</v>
      </c>
      <c r="C1465" s="255" t="s">
        <v>2198</v>
      </c>
      <c r="D1465" s="256" t="s">
        <v>3897</v>
      </c>
      <c r="E1465" s="257">
        <v>1422024</v>
      </c>
      <c r="F1465" s="255" t="s">
        <v>301</v>
      </c>
      <c r="G1465" s="258">
        <v>1500</v>
      </c>
      <c r="H1465" s="258"/>
      <c r="I1465" s="258"/>
      <c r="J1465" s="258"/>
      <c r="K1465" s="258"/>
      <c r="L1465" s="258"/>
      <c r="M1465" s="258"/>
      <c r="N1465" s="258"/>
      <c r="O1465" s="258"/>
      <c r="P1465" s="258"/>
      <c r="Q1465" s="258"/>
      <c r="R1465" s="258"/>
      <c r="S1465" s="258"/>
      <c r="T1465" s="258"/>
      <c r="U1465" s="258">
        <v>1500</v>
      </c>
      <c r="V1465" s="279"/>
      <c r="W1465" s="280"/>
    </row>
    <row r="1466" spans="2:23">
      <c r="B1466" s="254">
        <v>45982</v>
      </c>
      <c r="C1466" s="255" t="s">
        <v>3875</v>
      </c>
      <c r="D1466" s="256" t="s">
        <v>3898</v>
      </c>
      <c r="E1466" s="257">
        <v>1422033</v>
      </c>
      <c r="F1466" s="255" t="s">
        <v>311</v>
      </c>
      <c r="G1466" s="258">
        <v>1000</v>
      </c>
      <c r="H1466" s="258"/>
      <c r="I1466" s="258"/>
      <c r="J1466" s="258"/>
      <c r="K1466" s="258"/>
      <c r="L1466" s="258"/>
      <c r="M1466" s="258"/>
      <c r="N1466" s="258"/>
      <c r="O1466" s="258"/>
      <c r="P1466" s="258"/>
      <c r="Q1466" s="258"/>
      <c r="R1466" s="258"/>
      <c r="S1466" s="258"/>
      <c r="T1466" s="258"/>
      <c r="U1466" s="258">
        <v>1000</v>
      </c>
      <c r="V1466" s="279"/>
      <c r="W1466" s="280"/>
    </row>
    <row r="1467" spans="2:23">
      <c r="B1467" s="254">
        <v>45982</v>
      </c>
      <c r="C1467" s="255" t="s">
        <v>3875</v>
      </c>
      <c r="D1467" s="256" t="s">
        <v>3899</v>
      </c>
      <c r="E1467" s="257">
        <v>1422011</v>
      </c>
      <c r="F1467" s="255" t="s">
        <v>906</v>
      </c>
      <c r="G1467" s="258">
        <v>1200</v>
      </c>
      <c r="H1467" s="258"/>
      <c r="I1467" s="258"/>
      <c r="J1467" s="258"/>
      <c r="K1467" s="258"/>
      <c r="L1467" s="258"/>
      <c r="M1467" s="258"/>
      <c r="N1467" s="258"/>
      <c r="O1467" s="258"/>
      <c r="P1467" s="258"/>
      <c r="Q1467" s="258"/>
      <c r="R1467" s="258"/>
      <c r="S1467" s="258"/>
      <c r="T1467" s="258"/>
      <c r="U1467" s="258">
        <v>1200</v>
      </c>
      <c r="V1467" s="279"/>
      <c r="W1467" s="280"/>
    </row>
    <row r="1468" spans="2:23">
      <c r="B1468" s="254">
        <v>45982</v>
      </c>
      <c r="C1468" s="255" t="s">
        <v>3875</v>
      </c>
      <c r="D1468" s="256" t="s">
        <v>3900</v>
      </c>
      <c r="E1468" s="257">
        <v>1423078</v>
      </c>
      <c r="F1468" s="255" t="s">
        <v>915</v>
      </c>
      <c r="G1468" s="258">
        <v>3000</v>
      </c>
      <c r="H1468" s="258"/>
      <c r="I1468" s="258"/>
      <c r="J1468" s="258"/>
      <c r="K1468" s="258"/>
      <c r="L1468" s="258"/>
      <c r="M1468" s="258"/>
      <c r="N1468" s="258"/>
      <c r="O1468" s="258"/>
      <c r="P1468" s="258"/>
      <c r="Q1468" s="258"/>
      <c r="R1468" s="258"/>
      <c r="S1468" s="258"/>
      <c r="T1468" s="258"/>
      <c r="U1468" s="258">
        <v>3000</v>
      </c>
      <c r="V1468" s="279"/>
      <c r="W1468" s="280"/>
    </row>
    <row r="1469" spans="2:23">
      <c r="B1469" s="254">
        <v>45982</v>
      </c>
      <c r="C1469" s="255" t="s">
        <v>3750</v>
      </c>
      <c r="D1469" s="256" t="s">
        <v>3901</v>
      </c>
      <c r="E1469" s="257">
        <v>1415015</v>
      </c>
      <c r="F1469" s="255" t="s">
        <v>269</v>
      </c>
      <c r="G1469" s="258">
        <v>1700</v>
      </c>
      <c r="H1469" s="258"/>
      <c r="I1469" s="258"/>
      <c r="J1469" s="258"/>
      <c r="K1469" s="258"/>
      <c r="L1469" s="258"/>
      <c r="M1469" s="258"/>
      <c r="N1469" s="258"/>
      <c r="O1469" s="258"/>
      <c r="P1469" s="258"/>
      <c r="Q1469" s="258"/>
      <c r="R1469" s="258"/>
      <c r="S1469" s="258"/>
      <c r="T1469" s="258"/>
      <c r="U1469" s="258">
        <v>1700</v>
      </c>
      <c r="V1469" s="279"/>
      <c r="W1469" s="280"/>
    </row>
    <row r="1470" spans="2:23">
      <c r="B1470" s="254">
        <v>45982</v>
      </c>
      <c r="C1470" s="255" t="s">
        <v>3750</v>
      </c>
      <c r="D1470" s="256" t="s">
        <v>3902</v>
      </c>
      <c r="E1470" s="257">
        <v>1423078</v>
      </c>
      <c r="F1470" s="255" t="s">
        <v>915</v>
      </c>
      <c r="G1470" s="258">
        <v>252</v>
      </c>
      <c r="H1470" s="258"/>
      <c r="I1470" s="258"/>
      <c r="J1470" s="258"/>
      <c r="K1470" s="258"/>
      <c r="L1470" s="258"/>
      <c r="M1470" s="258"/>
      <c r="N1470" s="258"/>
      <c r="O1470" s="258"/>
      <c r="P1470" s="258"/>
      <c r="Q1470" s="258"/>
      <c r="R1470" s="258"/>
      <c r="S1470" s="258"/>
      <c r="T1470" s="258"/>
      <c r="U1470" s="258">
        <v>252</v>
      </c>
      <c r="V1470" s="279"/>
      <c r="W1470" s="280"/>
    </row>
    <row r="1471" spans="2:23">
      <c r="B1471" s="254">
        <v>45982</v>
      </c>
      <c r="C1471" s="255" t="s">
        <v>3750</v>
      </c>
      <c r="D1471" s="256" t="s">
        <v>3903</v>
      </c>
      <c r="E1471" s="257">
        <v>1422033</v>
      </c>
      <c r="F1471" s="255" t="s">
        <v>311</v>
      </c>
      <c r="G1471" s="258">
        <v>1000</v>
      </c>
      <c r="H1471" s="258"/>
      <c r="I1471" s="258"/>
      <c r="J1471" s="258"/>
      <c r="K1471" s="258"/>
      <c r="L1471" s="258"/>
      <c r="M1471" s="258"/>
      <c r="N1471" s="258"/>
      <c r="O1471" s="258"/>
      <c r="P1471" s="258"/>
      <c r="Q1471" s="258"/>
      <c r="R1471" s="258"/>
      <c r="S1471" s="258"/>
      <c r="T1471" s="258"/>
      <c r="U1471" s="258">
        <v>1000</v>
      </c>
      <c r="V1471" s="279"/>
      <c r="W1471" s="280"/>
    </row>
    <row r="1472" spans="2:23">
      <c r="B1472" s="254">
        <v>45982</v>
      </c>
      <c r="C1472" s="255" t="s">
        <v>3750</v>
      </c>
      <c r="D1472" s="256" t="s">
        <v>3904</v>
      </c>
      <c r="E1472" s="257">
        <v>1422011</v>
      </c>
      <c r="F1472" s="255" t="s">
        <v>906</v>
      </c>
      <c r="G1472" s="258">
        <v>1000</v>
      </c>
      <c r="H1472" s="258"/>
      <c r="I1472" s="258"/>
      <c r="J1472" s="258"/>
      <c r="K1472" s="258"/>
      <c r="L1472" s="258"/>
      <c r="M1472" s="258"/>
      <c r="N1472" s="258"/>
      <c r="O1472" s="258"/>
      <c r="P1472" s="258"/>
      <c r="Q1472" s="258"/>
      <c r="R1472" s="258"/>
      <c r="S1472" s="258"/>
      <c r="T1472" s="258"/>
      <c r="U1472" s="258">
        <v>1000</v>
      </c>
      <c r="V1472" s="279"/>
      <c r="W1472" s="280"/>
    </row>
    <row r="1473" spans="2:23">
      <c r="B1473" s="254">
        <v>45982</v>
      </c>
      <c r="C1473" s="255" t="s">
        <v>3750</v>
      </c>
      <c r="D1473" s="256" t="s">
        <v>3905</v>
      </c>
      <c r="E1473" s="257">
        <v>1423078</v>
      </c>
      <c r="F1473" s="255" t="s">
        <v>915</v>
      </c>
      <c r="G1473" s="258">
        <v>1400</v>
      </c>
      <c r="H1473" s="258"/>
      <c r="I1473" s="258"/>
      <c r="J1473" s="258"/>
      <c r="K1473" s="258"/>
      <c r="L1473" s="258"/>
      <c r="M1473" s="258"/>
      <c r="N1473" s="258"/>
      <c r="O1473" s="258"/>
      <c r="P1473" s="258"/>
      <c r="Q1473" s="258"/>
      <c r="R1473" s="258"/>
      <c r="S1473" s="258"/>
      <c r="T1473" s="258"/>
      <c r="U1473" s="258">
        <v>1400</v>
      </c>
      <c r="V1473" s="279"/>
      <c r="W1473" s="280"/>
    </row>
    <row r="1474" spans="2:23">
      <c r="B1474" s="254">
        <v>45982</v>
      </c>
      <c r="C1474" s="255" t="s">
        <v>3750</v>
      </c>
      <c r="D1474" s="256" t="s">
        <v>3905</v>
      </c>
      <c r="E1474" s="257">
        <v>1423078</v>
      </c>
      <c r="F1474" s="255" t="s">
        <v>915</v>
      </c>
      <c r="G1474" s="258">
        <v>1400</v>
      </c>
      <c r="H1474" s="258"/>
      <c r="I1474" s="258"/>
      <c r="J1474" s="258"/>
      <c r="K1474" s="258"/>
      <c r="L1474" s="258"/>
      <c r="M1474" s="258"/>
      <c r="N1474" s="258"/>
      <c r="O1474" s="258"/>
      <c r="P1474" s="258"/>
      <c r="Q1474" s="258"/>
      <c r="R1474" s="258"/>
      <c r="S1474" s="258"/>
      <c r="T1474" s="258"/>
      <c r="U1474" s="258">
        <v>1400</v>
      </c>
      <c r="V1474" s="279"/>
      <c r="W1474" s="280"/>
    </row>
    <row r="1475" spans="2:23">
      <c r="B1475" s="254">
        <v>45982</v>
      </c>
      <c r="C1475" s="255" t="s">
        <v>3889</v>
      </c>
      <c r="D1475" s="256" t="s">
        <v>3906</v>
      </c>
      <c r="E1475" s="257">
        <v>1412022</v>
      </c>
      <c r="F1475" s="255" t="s">
        <v>259</v>
      </c>
      <c r="G1475" s="258">
        <v>3960</v>
      </c>
      <c r="H1475" s="258"/>
      <c r="I1475" s="258"/>
      <c r="J1475" s="258"/>
      <c r="K1475" s="258"/>
      <c r="L1475" s="258"/>
      <c r="M1475" s="258"/>
      <c r="N1475" s="258"/>
      <c r="O1475" s="258"/>
      <c r="P1475" s="258"/>
      <c r="Q1475" s="258"/>
      <c r="R1475" s="258"/>
      <c r="S1475" s="258"/>
      <c r="T1475" s="258"/>
      <c r="U1475" s="258">
        <v>3960</v>
      </c>
      <c r="V1475" s="279"/>
      <c r="W1475" s="280"/>
    </row>
    <row r="1476" spans="2:23">
      <c r="B1476" s="254">
        <v>45982</v>
      </c>
      <c r="C1476" s="255" t="s">
        <v>3889</v>
      </c>
      <c r="D1476" s="256" t="s">
        <v>3906</v>
      </c>
      <c r="E1476" s="257">
        <v>1422040</v>
      </c>
      <c r="F1476" s="255" t="s">
        <v>3561</v>
      </c>
      <c r="G1476" s="258">
        <v>1000</v>
      </c>
      <c r="H1476" s="258"/>
      <c r="I1476" s="258"/>
      <c r="J1476" s="258"/>
      <c r="K1476" s="258"/>
      <c r="L1476" s="258"/>
      <c r="M1476" s="258"/>
      <c r="N1476" s="258"/>
      <c r="O1476" s="258"/>
      <c r="P1476" s="258"/>
      <c r="Q1476" s="258"/>
      <c r="R1476" s="258"/>
      <c r="S1476" s="258"/>
      <c r="T1476" s="258"/>
      <c r="U1476" s="258">
        <v>1000</v>
      </c>
      <c r="V1476" s="279"/>
      <c r="W1476" s="280"/>
    </row>
    <row r="1477" spans="2:23">
      <c r="B1477" s="254">
        <v>45982</v>
      </c>
      <c r="C1477" s="255" t="s">
        <v>3889</v>
      </c>
      <c r="D1477" s="256" t="s">
        <v>3907</v>
      </c>
      <c r="E1477" s="257">
        <v>1412022</v>
      </c>
      <c r="F1477" s="255" t="s">
        <v>259</v>
      </c>
      <c r="G1477" s="258">
        <v>1898</v>
      </c>
      <c r="H1477" s="258"/>
      <c r="I1477" s="258"/>
      <c r="J1477" s="258"/>
      <c r="K1477" s="258"/>
      <c r="L1477" s="258"/>
      <c r="M1477" s="258"/>
      <c r="N1477" s="258"/>
      <c r="O1477" s="258"/>
      <c r="P1477" s="258"/>
      <c r="Q1477" s="258"/>
      <c r="R1477" s="258"/>
      <c r="S1477" s="258"/>
      <c r="T1477" s="258"/>
      <c r="U1477" s="258">
        <v>1898</v>
      </c>
      <c r="V1477" s="279"/>
      <c r="W1477" s="280"/>
    </row>
    <row r="1478" spans="2:23">
      <c r="B1478" s="254">
        <v>45982</v>
      </c>
      <c r="C1478" s="255" t="s">
        <v>3889</v>
      </c>
      <c r="D1478" s="256" t="s">
        <v>3907</v>
      </c>
      <c r="E1478" s="257">
        <v>1422040</v>
      </c>
      <c r="F1478" s="255" t="s">
        <v>3561</v>
      </c>
      <c r="G1478" s="258">
        <v>1000</v>
      </c>
      <c r="H1478" s="258"/>
      <c r="I1478" s="258"/>
      <c r="J1478" s="258"/>
      <c r="K1478" s="258"/>
      <c r="L1478" s="258"/>
      <c r="M1478" s="258"/>
      <c r="N1478" s="258"/>
      <c r="O1478" s="258"/>
      <c r="P1478" s="258"/>
      <c r="Q1478" s="258"/>
      <c r="R1478" s="258"/>
      <c r="S1478" s="258"/>
      <c r="T1478" s="258"/>
      <c r="U1478" s="258">
        <v>1000</v>
      </c>
      <c r="V1478" s="279"/>
      <c r="W1478" s="280"/>
    </row>
    <row r="1479" spans="2:23">
      <c r="B1479" s="254">
        <v>45982</v>
      </c>
      <c r="C1479" s="255" t="s">
        <v>3908</v>
      </c>
      <c r="D1479" s="256" t="s">
        <v>3909</v>
      </c>
      <c r="E1479" s="257">
        <v>1423001</v>
      </c>
      <c r="F1479" s="255" t="s">
        <v>217</v>
      </c>
      <c r="G1479" s="258">
        <v>200000</v>
      </c>
      <c r="H1479" s="258"/>
      <c r="I1479" s="258"/>
      <c r="J1479" s="258"/>
      <c r="K1479" s="258"/>
      <c r="L1479" s="258"/>
      <c r="M1479" s="258"/>
      <c r="N1479" s="258"/>
      <c r="O1479" s="258"/>
      <c r="P1479" s="258"/>
      <c r="Q1479" s="258"/>
      <c r="R1479" s="258"/>
      <c r="S1479" s="258"/>
      <c r="T1479" s="258"/>
      <c r="U1479" s="258">
        <v>200000</v>
      </c>
      <c r="V1479" s="279"/>
      <c r="W1479" s="280"/>
    </row>
    <row r="1480" spans="2:23">
      <c r="B1480" s="254">
        <v>45986</v>
      </c>
      <c r="C1480" s="255" t="s">
        <v>1617</v>
      </c>
      <c r="D1480" s="256" t="s">
        <v>3910</v>
      </c>
      <c r="E1480" s="257">
        <v>1423001</v>
      </c>
      <c r="F1480" s="255" t="s">
        <v>217</v>
      </c>
      <c r="G1480" s="258">
        <v>16000</v>
      </c>
      <c r="H1480" s="258"/>
      <c r="I1480" s="258"/>
      <c r="J1480" s="258"/>
      <c r="K1480" s="258"/>
      <c r="L1480" s="258"/>
      <c r="M1480" s="258"/>
      <c r="N1480" s="258"/>
      <c r="O1480" s="258"/>
      <c r="P1480" s="258"/>
      <c r="Q1480" s="258"/>
      <c r="R1480" s="258"/>
      <c r="S1480" s="258"/>
      <c r="T1480" s="258"/>
      <c r="U1480" s="258">
        <v>16000</v>
      </c>
      <c r="V1480" s="279"/>
      <c r="W1480" s="280"/>
    </row>
    <row r="1481" spans="2:23">
      <c r="B1481" s="254">
        <v>45986</v>
      </c>
      <c r="C1481" s="255" t="s">
        <v>3911</v>
      </c>
      <c r="D1481" s="256" t="s">
        <v>3912</v>
      </c>
      <c r="E1481" s="257">
        <v>1422033</v>
      </c>
      <c r="F1481" s="255" t="s">
        <v>311</v>
      </c>
      <c r="G1481" s="258">
        <v>65000</v>
      </c>
      <c r="H1481" s="258"/>
      <c r="I1481" s="258"/>
      <c r="J1481" s="258"/>
      <c r="K1481" s="258"/>
      <c r="L1481" s="258"/>
      <c r="M1481" s="258"/>
      <c r="N1481" s="258"/>
      <c r="O1481" s="258"/>
      <c r="P1481" s="258"/>
      <c r="Q1481" s="258"/>
      <c r="R1481" s="258"/>
      <c r="S1481" s="258"/>
      <c r="T1481" s="258"/>
      <c r="U1481" s="258">
        <v>65000</v>
      </c>
      <c r="V1481" s="279"/>
      <c r="W1481" s="280"/>
    </row>
    <row r="1482" spans="2:23">
      <c r="B1482" s="254">
        <v>45987</v>
      </c>
      <c r="C1482" s="255" t="s">
        <v>3889</v>
      </c>
      <c r="D1482" s="256" t="s">
        <v>3913</v>
      </c>
      <c r="E1482" s="257">
        <v>1412022</v>
      </c>
      <c r="F1482" s="255" t="s">
        <v>259</v>
      </c>
      <c r="G1482" s="258">
        <v>9530</v>
      </c>
      <c r="H1482" s="258"/>
      <c r="I1482" s="258"/>
      <c r="J1482" s="258"/>
      <c r="K1482" s="258"/>
      <c r="L1482" s="258"/>
      <c r="M1482" s="258"/>
      <c r="N1482" s="258"/>
      <c r="O1482" s="258"/>
      <c r="P1482" s="258"/>
      <c r="Q1482" s="258"/>
      <c r="R1482" s="258"/>
      <c r="S1482" s="258"/>
      <c r="T1482" s="258"/>
      <c r="U1482" s="258">
        <v>9530</v>
      </c>
      <c r="V1482" s="279"/>
      <c r="W1482" s="280"/>
    </row>
    <row r="1483" spans="2:23">
      <c r="B1483" s="254">
        <v>45987</v>
      </c>
      <c r="C1483" s="255" t="s">
        <v>3889</v>
      </c>
      <c r="D1483" s="256" t="s">
        <v>3913</v>
      </c>
      <c r="E1483" s="257">
        <v>1423078</v>
      </c>
      <c r="F1483" s="255" t="s">
        <v>915</v>
      </c>
      <c r="G1483" s="258">
        <v>10000</v>
      </c>
      <c r="H1483" s="258"/>
      <c r="I1483" s="258"/>
      <c r="J1483" s="258"/>
      <c r="K1483" s="258"/>
      <c r="L1483" s="258"/>
      <c r="M1483" s="258"/>
      <c r="N1483" s="258"/>
      <c r="O1483" s="258"/>
      <c r="P1483" s="258"/>
      <c r="Q1483" s="258"/>
      <c r="R1483" s="258"/>
      <c r="S1483" s="258"/>
      <c r="T1483" s="258"/>
      <c r="U1483" s="258">
        <v>10000</v>
      </c>
      <c r="V1483" s="279"/>
      <c r="W1483" s="280"/>
    </row>
    <row r="1484" spans="2:23">
      <c r="B1484" s="254">
        <v>45987</v>
      </c>
      <c r="C1484" s="255" t="s">
        <v>3889</v>
      </c>
      <c r="D1484" s="256" t="s">
        <v>3914</v>
      </c>
      <c r="E1484" s="257">
        <v>1412022</v>
      </c>
      <c r="F1484" s="255" t="s">
        <v>259</v>
      </c>
      <c r="G1484" s="258">
        <v>7165</v>
      </c>
      <c r="H1484" s="258"/>
      <c r="I1484" s="258"/>
      <c r="J1484" s="258"/>
      <c r="K1484" s="258"/>
      <c r="L1484" s="258"/>
      <c r="M1484" s="258"/>
      <c r="N1484" s="258"/>
      <c r="O1484" s="258"/>
      <c r="P1484" s="258"/>
      <c r="Q1484" s="258"/>
      <c r="R1484" s="258"/>
      <c r="S1484" s="258"/>
      <c r="T1484" s="258"/>
      <c r="U1484" s="258">
        <v>7165</v>
      </c>
      <c r="V1484" s="279"/>
      <c r="W1484" s="280"/>
    </row>
    <row r="1485" spans="2:23">
      <c r="B1485" s="254">
        <v>45988</v>
      </c>
      <c r="C1485" s="255" t="s">
        <v>3915</v>
      </c>
      <c r="D1485" s="256" t="s">
        <v>3916</v>
      </c>
      <c r="E1485" s="257">
        <v>1422033</v>
      </c>
      <c r="F1485" s="255" t="s">
        <v>311</v>
      </c>
      <c r="G1485" s="258">
        <v>1200</v>
      </c>
      <c r="H1485" s="258"/>
      <c r="I1485" s="258"/>
      <c r="J1485" s="258"/>
      <c r="K1485" s="258"/>
      <c r="L1485" s="258"/>
      <c r="M1485" s="258"/>
      <c r="N1485" s="258"/>
      <c r="O1485" s="258"/>
      <c r="P1485" s="258"/>
      <c r="Q1485" s="258"/>
      <c r="R1485" s="258"/>
      <c r="S1485" s="258"/>
      <c r="T1485" s="258"/>
      <c r="U1485" s="258">
        <v>1200</v>
      </c>
      <c r="V1485" s="279"/>
      <c r="W1485" s="280"/>
    </row>
    <row r="1486" spans="2:23">
      <c r="B1486" s="254">
        <v>45988</v>
      </c>
      <c r="C1486" s="255" t="s">
        <v>3915</v>
      </c>
      <c r="D1486" s="256" t="s">
        <v>3917</v>
      </c>
      <c r="E1486" s="257">
        <v>1422033</v>
      </c>
      <c r="F1486" s="255" t="s">
        <v>311</v>
      </c>
      <c r="G1486" s="258">
        <v>1000</v>
      </c>
      <c r="H1486" s="258"/>
      <c r="I1486" s="258"/>
      <c r="J1486" s="258"/>
      <c r="K1486" s="258"/>
      <c r="L1486" s="258"/>
      <c r="M1486" s="258"/>
      <c r="N1486" s="258"/>
      <c r="O1486" s="258"/>
      <c r="P1486" s="258"/>
      <c r="Q1486" s="258"/>
      <c r="R1486" s="258"/>
      <c r="S1486" s="258"/>
      <c r="T1486" s="258"/>
      <c r="U1486" s="258">
        <v>1000</v>
      </c>
      <c r="V1486" s="279"/>
      <c r="W1486" s="280"/>
    </row>
    <row r="1487" spans="2:23">
      <c r="B1487" s="254">
        <v>45988</v>
      </c>
      <c r="C1487" s="255" t="s">
        <v>3918</v>
      </c>
      <c r="D1487" s="256" t="s">
        <v>3919</v>
      </c>
      <c r="E1487" s="257">
        <v>1422033</v>
      </c>
      <c r="F1487" s="255" t="s">
        <v>311</v>
      </c>
      <c r="G1487" s="258">
        <v>800</v>
      </c>
      <c r="H1487" s="258"/>
      <c r="I1487" s="258"/>
      <c r="J1487" s="258"/>
      <c r="K1487" s="258"/>
      <c r="L1487" s="258"/>
      <c r="M1487" s="258"/>
      <c r="N1487" s="258"/>
      <c r="O1487" s="258"/>
      <c r="P1487" s="258"/>
      <c r="Q1487" s="258"/>
      <c r="R1487" s="258"/>
      <c r="S1487" s="258"/>
      <c r="T1487" s="258"/>
      <c r="U1487" s="258">
        <v>800</v>
      </c>
      <c r="V1487" s="279"/>
      <c r="W1487" s="280"/>
    </row>
    <row r="1488" spans="2:23">
      <c r="B1488" s="254">
        <v>45988</v>
      </c>
      <c r="C1488" s="255" t="s">
        <v>3918</v>
      </c>
      <c r="D1488" s="256" t="s">
        <v>3920</v>
      </c>
      <c r="E1488" s="257">
        <v>1422033</v>
      </c>
      <c r="F1488" s="255" t="s">
        <v>311</v>
      </c>
      <c r="G1488" s="258">
        <v>1500</v>
      </c>
      <c r="H1488" s="258"/>
      <c r="I1488" s="258"/>
      <c r="J1488" s="258"/>
      <c r="K1488" s="258"/>
      <c r="L1488" s="258"/>
      <c r="M1488" s="258"/>
      <c r="N1488" s="258"/>
      <c r="O1488" s="258"/>
      <c r="P1488" s="258"/>
      <c r="Q1488" s="258"/>
      <c r="R1488" s="258"/>
      <c r="S1488" s="258"/>
      <c r="T1488" s="258"/>
      <c r="U1488" s="258">
        <v>1500</v>
      </c>
      <c r="V1488" s="279"/>
      <c r="W1488" s="280"/>
    </row>
    <row r="1489" spans="2:23">
      <c r="B1489" s="254">
        <v>45989</v>
      </c>
      <c r="C1489" s="255" t="s">
        <v>3915</v>
      </c>
      <c r="D1489" s="256" t="s">
        <v>3921</v>
      </c>
      <c r="E1489" s="257">
        <v>1422033</v>
      </c>
      <c r="F1489" s="255" t="s">
        <v>311</v>
      </c>
      <c r="G1489" s="258">
        <v>3020</v>
      </c>
      <c r="H1489" s="258"/>
      <c r="I1489" s="258"/>
      <c r="J1489" s="258"/>
      <c r="K1489" s="258"/>
      <c r="L1489" s="258"/>
      <c r="M1489" s="258"/>
      <c r="N1489" s="258"/>
      <c r="O1489" s="258"/>
      <c r="P1489" s="258"/>
      <c r="Q1489" s="258"/>
      <c r="R1489" s="258"/>
      <c r="S1489" s="258"/>
      <c r="T1489" s="258"/>
      <c r="U1489" s="258">
        <v>3020</v>
      </c>
      <c r="V1489" s="279"/>
      <c r="W1489" s="280"/>
    </row>
    <row r="1490" spans="2:23">
      <c r="B1490" s="254">
        <v>45989</v>
      </c>
      <c r="C1490" s="255" t="s">
        <v>3922</v>
      </c>
      <c r="D1490" s="256" t="s">
        <v>3923</v>
      </c>
      <c r="E1490" s="257">
        <v>1422011</v>
      </c>
      <c r="F1490" s="255" t="s">
        <v>906</v>
      </c>
      <c r="G1490" s="258">
        <v>750</v>
      </c>
      <c r="H1490" s="258"/>
      <c r="I1490" s="258"/>
      <c r="J1490" s="258"/>
      <c r="K1490" s="258"/>
      <c r="L1490" s="258"/>
      <c r="M1490" s="258"/>
      <c r="N1490" s="258"/>
      <c r="O1490" s="258"/>
      <c r="P1490" s="258"/>
      <c r="Q1490" s="258"/>
      <c r="R1490" s="258"/>
      <c r="S1490" s="258"/>
      <c r="T1490" s="258"/>
      <c r="U1490" s="258">
        <v>750</v>
      </c>
      <c r="V1490" s="279"/>
      <c r="W1490" s="280"/>
    </row>
    <row r="1491" spans="2:23">
      <c r="B1491" s="254">
        <v>45989</v>
      </c>
      <c r="C1491" s="255" t="s">
        <v>3750</v>
      </c>
      <c r="D1491" s="256" t="s">
        <v>3924</v>
      </c>
      <c r="E1491" s="257">
        <v>1423078</v>
      </c>
      <c r="F1491" s="255" t="s">
        <v>915</v>
      </c>
      <c r="G1491" s="258">
        <v>2000</v>
      </c>
      <c r="H1491" s="258"/>
      <c r="I1491" s="258"/>
      <c r="J1491" s="258"/>
      <c r="K1491" s="258"/>
      <c r="L1491" s="258"/>
      <c r="M1491" s="258"/>
      <c r="N1491" s="258"/>
      <c r="O1491" s="258"/>
      <c r="P1491" s="258"/>
      <c r="Q1491" s="258"/>
      <c r="R1491" s="258"/>
      <c r="S1491" s="258"/>
      <c r="T1491" s="258"/>
      <c r="U1491" s="258">
        <v>2000</v>
      </c>
      <c r="V1491" s="279"/>
      <c r="W1491" s="280"/>
    </row>
    <row r="1492" spans="2:23">
      <c r="B1492" s="254">
        <v>45989</v>
      </c>
      <c r="C1492" s="255" t="s">
        <v>3750</v>
      </c>
      <c r="D1492" s="256" t="s">
        <v>3925</v>
      </c>
      <c r="E1492" s="257">
        <v>1415015</v>
      </c>
      <c r="F1492" s="255" t="s">
        <v>269</v>
      </c>
      <c r="G1492" s="258">
        <v>1000</v>
      </c>
      <c r="H1492" s="258"/>
      <c r="I1492" s="258"/>
      <c r="J1492" s="258"/>
      <c r="K1492" s="258"/>
      <c r="L1492" s="258"/>
      <c r="M1492" s="258"/>
      <c r="N1492" s="258"/>
      <c r="O1492" s="258"/>
      <c r="P1492" s="258"/>
      <c r="Q1492" s="258"/>
      <c r="R1492" s="258"/>
      <c r="S1492" s="258"/>
      <c r="T1492" s="258"/>
      <c r="U1492" s="258">
        <v>1000</v>
      </c>
      <c r="V1492" s="279"/>
      <c r="W1492" s="280"/>
    </row>
    <row r="1493" spans="2:23">
      <c r="B1493" s="254">
        <v>45989</v>
      </c>
      <c r="C1493" s="255" t="s">
        <v>3875</v>
      </c>
      <c r="D1493" s="256" t="s">
        <v>3926</v>
      </c>
      <c r="E1493" s="257">
        <v>1422011</v>
      </c>
      <c r="F1493" s="255" t="s">
        <v>906</v>
      </c>
      <c r="G1493" s="258">
        <v>1700</v>
      </c>
      <c r="H1493" s="258"/>
      <c r="I1493" s="258"/>
      <c r="J1493" s="258"/>
      <c r="K1493" s="258"/>
      <c r="L1493" s="258"/>
      <c r="M1493" s="258"/>
      <c r="N1493" s="258"/>
      <c r="O1493" s="258"/>
      <c r="P1493" s="258"/>
      <c r="Q1493" s="258"/>
      <c r="R1493" s="258"/>
      <c r="S1493" s="258"/>
      <c r="T1493" s="258"/>
      <c r="U1493" s="258">
        <v>1700</v>
      </c>
      <c r="V1493" s="279"/>
      <c r="W1493" s="280"/>
    </row>
    <row r="1494" spans="2:23">
      <c r="B1494" s="254">
        <v>45989</v>
      </c>
      <c r="C1494" s="255" t="s">
        <v>3875</v>
      </c>
      <c r="D1494" s="256" t="s">
        <v>3926</v>
      </c>
      <c r="E1494" s="257">
        <v>1422033</v>
      </c>
      <c r="F1494" s="255" t="s">
        <v>311</v>
      </c>
      <c r="G1494" s="258">
        <v>1000</v>
      </c>
      <c r="H1494" s="258"/>
      <c r="I1494" s="258"/>
      <c r="J1494" s="258"/>
      <c r="K1494" s="258"/>
      <c r="L1494" s="258"/>
      <c r="M1494" s="258"/>
      <c r="N1494" s="258"/>
      <c r="O1494" s="258"/>
      <c r="P1494" s="258"/>
      <c r="Q1494" s="258"/>
      <c r="R1494" s="258"/>
      <c r="S1494" s="258"/>
      <c r="T1494" s="258"/>
      <c r="U1494" s="258">
        <v>1000</v>
      </c>
      <c r="V1494" s="279"/>
      <c r="W1494" s="280"/>
    </row>
    <row r="1495" spans="2:23">
      <c r="B1495" s="254">
        <v>45989</v>
      </c>
      <c r="C1495" s="255" t="s">
        <v>3750</v>
      </c>
      <c r="D1495" s="256" t="s">
        <v>3927</v>
      </c>
      <c r="E1495" s="257">
        <v>1423078</v>
      </c>
      <c r="F1495" s="255" t="s">
        <v>915</v>
      </c>
      <c r="G1495" s="258">
        <v>200</v>
      </c>
      <c r="H1495" s="258"/>
      <c r="I1495" s="258"/>
      <c r="J1495" s="258"/>
      <c r="K1495" s="258"/>
      <c r="L1495" s="258"/>
      <c r="M1495" s="258"/>
      <c r="N1495" s="258"/>
      <c r="O1495" s="258"/>
      <c r="P1495" s="258"/>
      <c r="Q1495" s="258"/>
      <c r="R1495" s="258"/>
      <c r="S1495" s="258"/>
      <c r="T1495" s="258"/>
      <c r="U1495" s="258">
        <v>200</v>
      </c>
      <c r="V1495" s="279"/>
      <c r="W1495" s="280"/>
    </row>
    <row r="1496" spans="2:23">
      <c r="B1496" s="254">
        <v>45975</v>
      </c>
      <c r="C1496" s="255" t="s">
        <v>3928</v>
      </c>
      <c r="D1496" s="256" t="s">
        <v>3929</v>
      </c>
      <c r="E1496" s="257">
        <v>1412007</v>
      </c>
      <c r="F1496" s="255" t="s">
        <v>894</v>
      </c>
      <c r="G1496" s="258" t="s">
        <v>2331</v>
      </c>
      <c r="H1496" s="258"/>
      <c r="I1496" s="258"/>
      <c r="J1496" s="258"/>
      <c r="K1496" s="258"/>
      <c r="L1496" s="258"/>
      <c r="M1496" s="258"/>
      <c r="N1496" s="258"/>
      <c r="O1496" s="258"/>
      <c r="P1496" s="258"/>
      <c r="Q1496" s="258"/>
      <c r="R1496" s="258"/>
      <c r="S1496" s="258"/>
      <c r="T1496" s="258"/>
      <c r="U1496" s="258" t="s">
        <v>2331</v>
      </c>
      <c r="V1496" s="279"/>
      <c r="W1496" s="280"/>
    </row>
    <row r="1497" spans="2:23">
      <c r="B1497" s="254">
        <v>45975</v>
      </c>
      <c r="C1497" s="255" t="s">
        <v>3930</v>
      </c>
      <c r="D1497" s="256" t="s">
        <v>3931</v>
      </c>
      <c r="E1497" s="257">
        <v>1412007</v>
      </c>
      <c r="F1497" s="255" t="s">
        <v>894</v>
      </c>
      <c r="G1497" s="258" t="s">
        <v>3932</v>
      </c>
      <c r="H1497" s="258"/>
      <c r="I1497" s="258"/>
      <c r="J1497" s="258"/>
      <c r="K1497" s="258"/>
      <c r="L1497" s="258"/>
      <c r="M1497" s="258"/>
      <c r="N1497" s="258"/>
      <c r="O1497" s="258"/>
      <c r="P1497" s="258"/>
      <c r="Q1497" s="258"/>
      <c r="R1497" s="258"/>
      <c r="S1497" s="258"/>
      <c r="T1497" s="258"/>
      <c r="U1497" s="258" t="s">
        <v>3932</v>
      </c>
      <c r="V1497" s="279"/>
      <c r="W1497" s="280"/>
    </row>
    <row r="1498" spans="2:23">
      <c r="B1498" s="254">
        <v>45975</v>
      </c>
      <c r="C1498" s="255" t="s">
        <v>3933</v>
      </c>
      <c r="D1498" s="256" t="s">
        <v>3934</v>
      </c>
      <c r="E1498" s="257">
        <v>1412007</v>
      </c>
      <c r="F1498" s="255" t="s">
        <v>894</v>
      </c>
      <c r="G1498" s="258" t="s">
        <v>2346</v>
      </c>
      <c r="H1498" s="258"/>
      <c r="I1498" s="258"/>
      <c r="J1498" s="258"/>
      <c r="K1498" s="258"/>
      <c r="L1498" s="258"/>
      <c r="M1498" s="258"/>
      <c r="N1498" s="258"/>
      <c r="O1498" s="258"/>
      <c r="P1498" s="258"/>
      <c r="Q1498" s="258"/>
      <c r="R1498" s="258"/>
      <c r="S1498" s="258"/>
      <c r="T1498" s="258"/>
      <c r="U1498" s="258" t="s">
        <v>2346</v>
      </c>
      <c r="V1498" s="279"/>
      <c r="W1498" s="280"/>
    </row>
    <row r="1499" spans="2:23">
      <c r="B1499" s="254">
        <v>45975</v>
      </c>
      <c r="C1499" s="255" t="s">
        <v>3935</v>
      </c>
      <c r="D1499" s="256" t="s">
        <v>3936</v>
      </c>
      <c r="E1499" s="257">
        <v>1423011</v>
      </c>
      <c r="F1499" s="255" t="s">
        <v>911</v>
      </c>
      <c r="G1499" s="258">
        <v>100</v>
      </c>
      <c r="H1499" s="258"/>
      <c r="I1499" s="258"/>
      <c r="J1499" s="258"/>
      <c r="K1499" s="258"/>
      <c r="L1499" s="258"/>
      <c r="M1499" s="258"/>
      <c r="N1499" s="258"/>
      <c r="O1499" s="258"/>
      <c r="P1499" s="258"/>
      <c r="Q1499" s="258"/>
      <c r="R1499" s="258"/>
      <c r="S1499" s="258"/>
      <c r="T1499" s="258"/>
      <c r="U1499" s="258">
        <v>100</v>
      </c>
      <c r="V1499" s="279"/>
      <c r="W1499" s="280"/>
    </row>
    <row r="1500" spans="2:23">
      <c r="B1500" s="254">
        <v>45975</v>
      </c>
      <c r="C1500" s="255" t="s">
        <v>3937</v>
      </c>
      <c r="D1500" s="256" t="s">
        <v>3938</v>
      </c>
      <c r="E1500" s="257">
        <v>1412004</v>
      </c>
      <c r="F1500" s="255" t="s">
        <v>3939</v>
      </c>
      <c r="G1500" s="258">
        <v>100</v>
      </c>
      <c r="H1500" s="258"/>
      <c r="I1500" s="258"/>
      <c r="J1500" s="258"/>
      <c r="K1500" s="258"/>
      <c r="L1500" s="258"/>
      <c r="M1500" s="258"/>
      <c r="N1500" s="258"/>
      <c r="O1500" s="258"/>
      <c r="P1500" s="258"/>
      <c r="Q1500" s="258"/>
      <c r="R1500" s="258"/>
      <c r="S1500" s="258"/>
      <c r="T1500" s="258"/>
      <c r="U1500" s="258">
        <v>100</v>
      </c>
      <c r="V1500" s="279"/>
      <c r="W1500" s="280"/>
    </row>
    <row r="1501" spans="2:23">
      <c r="B1501" s="254">
        <v>45975</v>
      </c>
      <c r="C1501" s="255" t="s">
        <v>3940</v>
      </c>
      <c r="D1501" s="256" t="s">
        <v>3941</v>
      </c>
      <c r="E1501" s="257">
        <v>1412007</v>
      </c>
      <c r="F1501" s="255" t="s">
        <v>894</v>
      </c>
      <c r="G1501" s="258">
        <v>500</v>
      </c>
      <c r="H1501" s="258"/>
      <c r="I1501" s="258"/>
      <c r="J1501" s="258"/>
      <c r="K1501" s="258"/>
      <c r="L1501" s="258"/>
      <c r="M1501" s="258"/>
      <c r="N1501" s="258"/>
      <c r="O1501" s="258"/>
      <c r="P1501" s="258"/>
      <c r="Q1501" s="258"/>
      <c r="R1501" s="258"/>
      <c r="S1501" s="258"/>
      <c r="T1501" s="258"/>
      <c r="U1501" s="258">
        <v>500</v>
      </c>
      <c r="V1501" s="279"/>
      <c r="W1501" s="280"/>
    </row>
    <row r="1502" spans="2:23">
      <c r="B1502" s="254">
        <v>45975</v>
      </c>
      <c r="C1502" s="255" t="s">
        <v>3942</v>
      </c>
      <c r="D1502" s="256" t="s">
        <v>3943</v>
      </c>
      <c r="E1502" s="257">
        <v>1423011</v>
      </c>
      <c r="F1502" s="255" t="s">
        <v>911</v>
      </c>
      <c r="G1502" s="258">
        <v>220</v>
      </c>
      <c r="H1502" s="258"/>
      <c r="I1502" s="258"/>
      <c r="J1502" s="258"/>
      <c r="K1502" s="258"/>
      <c r="L1502" s="258"/>
      <c r="M1502" s="258"/>
      <c r="N1502" s="258"/>
      <c r="O1502" s="258"/>
      <c r="P1502" s="258"/>
      <c r="Q1502" s="258"/>
      <c r="R1502" s="258"/>
      <c r="S1502" s="258"/>
      <c r="T1502" s="258"/>
      <c r="U1502" s="258">
        <v>220</v>
      </c>
      <c r="V1502" s="279"/>
      <c r="W1502" s="280"/>
    </row>
    <row r="1503" spans="2:23">
      <c r="B1503" s="254">
        <v>45975</v>
      </c>
      <c r="C1503" s="255" t="s">
        <v>3944</v>
      </c>
      <c r="D1503" s="256" t="s">
        <v>3945</v>
      </c>
      <c r="E1503" s="257">
        <v>1412007</v>
      </c>
      <c r="F1503" s="255" t="s">
        <v>894</v>
      </c>
      <c r="G1503" s="258">
        <v>300</v>
      </c>
      <c r="H1503" s="258"/>
      <c r="I1503" s="258"/>
      <c r="J1503" s="258"/>
      <c r="K1503" s="258"/>
      <c r="L1503" s="258"/>
      <c r="M1503" s="258"/>
      <c r="N1503" s="258"/>
      <c r="O1503" s="258"/>
      <c r="P1503" s="258"/>
      <c r="Q1503" s="258"/>
      <c r="R1503" s="258"/>
      <c r="S1503" s="258"/>
      <c r="T1503" s="258"/>
      <c r="U1503" s="258">
        <v>300</v>
      </c>
      <c r="V1503" s="279"/>
      <c r="W1503" s="280"/>
    </row>
    <row r="1504" spans="2:23">
      <c r="B1504" s="254">
        <v>45975</v>
      </c>
      <c r="C1504" s="255" t="s">
        <v>3946</v>
      </c>
      <c r="D1504" s="256" t="s">
        <v>3947</v>
      </c>
      <c r="E1504" s="257">
        <v>1412007</v>
      </c>
      <c r="F1504" s="255" t="s">
        <v>894</v>
      </c>
      <c r="G1504" s="258">
        <v>300</v>
      </c>
      <c r="H1504" s="258"/>
      <c r="I1504" s="258"/>
      <c r="J1504" s="258"/>
      <c r="K1504" s="258"/>
      <c r="L1504" s="258"/>
      <c r="M1504" s="258"/>
      <c r="N1504" s="258"/>
      <c r="O1504" s="258"/>
      <c r="P1504" s="258"/>
      <c r="Q1504" s="258"/>
      <c r="R1504" s="258"/>
      <c r="S1504" s="258"/>
      <c r="T1504" s="258"/>
      <c r="U1504" s="258">
        <v>300</v>
      </c>
      <c r="V1504" s="279"/>
      <c r="W1504" s="280"/>
    </row>
    <row r="1505" spans="2:23">
      <c r="B1505" s="254">
        <v>45975</v>
      </c>
      <c r="C1505" s="255" t="s">
        <v>3948</v>
      </c>
      <c r="D1505" s="256" t="s">
        <v>3949</v>
      </c>
      <c r="E1505" s="257">
        <v>1412004</v>
      </c>
      <c r="F1505" s="255" t="s">
        <v>3939</v>
      </c>
      <c r="G1505" s="258">
        <v>100</v>
      </c>
      <c r="H1505" s="258"/>
      <c r="I1505" s="258"/>
      <c r="J1505" s="258"/>
      <c r="K1505" s="258"/>
      <c r="L1505" s="258"/>
      <c r="M1505" s="258"/>
      <c r="N1505" s="258"/>
      <c r="O1505" s="258"/>
      <c r="P1505" s="258"/>
      <c r="Q1505" s="258"/>
      <c r="R1505" s="258"/>
      <c r="S1505" s="258"/>
      <c r="T1505" s="258"/>
      <c r="U1505" s="258">
        <v>100</v>
      </c>
      <c r="V1505" s="279"/>
      <c r="W1505" s="280"/>
    </row>
    <row r="1506" spans="2:23">
      <c r="B1506" s="254">
        <v>45978</v>
      </c>
      <c r="C1506" s="255" t="s">
        <v>3950</v>
      </c>
      <c r="D1506" s="256" t="s">
        <v>3951</v>
      </c>
      <c r="E1506" s="257">
        <v>1422033</v>
      </c>
      <c r="F1506" s="255" t="s">
        <v>311</v>
      </c>
      <c r="G1506" s="258">
        <v>6150</v>
      </c>
      <c r="H1506" s="258"/>
      <c r="I1506" s="258"/>
      <c r="J1506" s="258"/>
      <c r="K1506" s="258"/>
      <c r="L1506" s="258"/>
      <c r="M1506" s="258"/>
      <c r="N1506" s="258"/>
      <c r="O1506" s="258"/>
      <c r="P1506" s="258"/>
      <c r="Q1506" s="258"/>
      <c r="R1506" s="258"/>
      <c r="S1506" s="258"/>
      <c r="T1506" s="258"/>
      <c r="U1506" s="258">
        <v>6150</v>
      </c>
      <c r="V1506" s="279"/>
      <c r="W1506" s="280"/>
    </row>
    <row r="1507" spans="2:23">
      <c r="B1507" s="254">
        <v>45978</v>
      </c>
      <c r="C1507" s="255" t="s">
        <v>3952</v>
      </c>
      <c r="D1507" s="256" t="s">
        <v>3953</v>
      </c>
      <c r="E1507" s="257">
        <v>1422033</v>
      </c>
      <c r="F1507" s="255" t="s">
        <v>311</v>
      </c>
      <c r="G1507" s="258">
        <v>3500</v>
      </c>
      <c r="H1507" s="258"/>
      <c r="I1507" s="258"/>
      <c r="J1507" s="258"/>
      <c r="K1507" s="258"/>
      <c r="L1507" s="258"/>
      <c r="M1507" s="258"/>
      <c r="N1507" s="258"/>
      <c r="O1507" s="258"/>
      <c r="P1507" s="258"/>
      <c r="Q1507" s="258"/>
      <c r="R1507" s="258"/>
      <c r="S1507" s="258"/>
      <c r="T1507" s="258"/>
      <c r="U1507" s="258">
        <v>3500</v>
      </c>
      <c r="V1507" s="279"/>
      <c r="W1507" s="280"/>
    </row>
    <row r="1508" spans="2:23">
      <c r="B1508" s="254">
        <v>45978</v>
      </c>
      <c r="C1508" s="255" t="s">
        <v>3954</v>
      </c>
      <c r="D1508" s="256" t="s">
        <v>3955</v>
      </c>
      <c r="E1508" s="257">
        <v>1412004</v>
      </c>
      <c r="F1508" s="255" t="s">
        <v>3939</v>
      </c>
      <c r="G1508" s="258">
        <v>100</v>
      </c>
      <c r="H1508" s="258"/>
      <c r="I1508" s="258"/>
      <c r="J1508" s="258"/>
      <c r="K1508" s="258"/>
      <c r="L1508" s="258"/>
      <c r="M1508" s="258"/>
      <c r="N1508" s="258"/>
      <c r="O1508" s="258"/>
      <c r="P1508" s="258"/>
      <c r="Q1508" s="258"/>
      <c r="R1508" s="258"/>
      <c r="S1508" s="258"/>
      <c r="T1508" s="258"/>
      <c r="U1508" s="258">
        <v>100</v>
      </c>
      <c r="V1508" s="279"/>
      <c r="W1508" s="280"/>
    </row>
    <row r="1509" spans="2:23">
      <c r="B1509" s="254">
        <v>45978</v>
      </c>
      <c r="C1509" s="255" t="s">
        <v>3954</v>
      </c>
      <c r="D1509" s="256" t="s">
        <v>3955</v>
      </c>
      <c r="E1509" s="257">
        <v>1412007</v>
      </c>
      <c r="F1509" s="255" t="s">
        <v>894</v>
      </c>
      <c r="G1509" s="258">
        <v>900</v>
      </c>
      <c r="H1509" s="258"/>
      <c r="I1509" s="258"/>
      <c r="J1509" s="258"/>
      <c r="K1509" s="258"/>
      <c r="L1509" s="258"/>
      <c r="M1509" s="258"/>
      <c r="N1509" s="258"/>
      <c r="O1509" s="258"/>
      <c r="P1509" s="258"/>
      <c r="Q1509" s="258"/>
      <c r="R1509" s="258"/>
      <c r="S1509" s="258"/>
      <c r="T1509" s="258"/>
      <c r="U1509" s="258">
        <v>900</v>
      </c>
      <c r="V1509" s="279"/>
      <c r="W1509" s="280"/>
    </row>
    <row r="1510" spans="2:23">
      <c r="B1510" s="254">
        <v>45978</v>
      </c>
      <c r="C1510" s="255" t="s">
        <v>3956</v>
      </c>
      <c r="D1510" s="256" t="s">
        <v>3957</v>
      </c>
      <c r="E1510" s="257">
        <v>1423078</v>
      </c>
      <c r="F1510" s="255" t="s">
        <v>915</v>
      </c>
      <c r="G1510" s="258">
        <v>200</v>
      </c>
      <c r="H1510" s="258"/>
      <c r="I1510" s="258"/>
      <c r="J1510" s="258"/>
      <c r="K1510" s="258"/>
      <c r="L1510" s="258"/>
      <c r="M1510" s="258"/>
      <c r="N1510" s="258"/>
      <c r="O1510" s="258"/>
      <c r="P1510" s="258"/>
      <c r="Q1510" s="258"/>
      <c r="R1510" s="258"/>
      <c r="S1510" s="258"/>
      <c r="T1510" s="258"/>
      <c r="U1510" s="258">
        <v>200</v>
      </c>
      <c r="V1510" s="279"/>
      <c r="W1510" s="280"/>
    </row>
    <row r="1511" spans="2:23">
      <c r="B1511" s="254">
        <v>45978</v>
      </c>
      <c r="C1511" s="255" t="s">
        <v>3958</v>
      </c>
      <c r="D1511" s="256" t="s">
        <v>3959</v>
      </c>
      <c r="E1511" s="257">
        <v>1412004</v>
      </c>
      <c r="F1511" s="255" t="s">
        <v>3939</v>
      </c>
      <c r="G1511" s="258">
        <v>100</v>
      </c>
      <c r="H1511" s="258"/>
      <c r="I1511" s="258"/>
      <c r="J1511" s="258"/>
      <c r="K1511" s="258"/>
      <c r="L1511" s="258"/>
      <c r="M1511" s="258"/>
      <c r="N1511" s="258"/>
      <c r="O1511" s="258"/>
      <c r="P1511" s="258"/>
      <c r="Q1511" s="258"/>
      <c r="R1511" s="258"/>
      <c r="S1511" s="258"/>
      <c r="T1511" s="258"/>
      <c r="U1511" s="258">
        <v>100</v>
      </c>
      <c r="V1511" s="279"/>
      <c r="W1511" s="280"/>
    </row>
    <row r="1512" spans="2:23">
      <c r="B1512" s="254">
        <v>45978</v>
      </c>
      <c r="C1512" s="255" t="s">
        <v>3958</v>
      </c>
      <c r="D1512" s="256" t="s">
        <v>3959</v>
      </c>
      <c r="E1512" s="257">
        <v>1412007</v>
      </c>
      <c r="F1512" s="255" t="s">
        <v>894</v>
      </c>
      <c r="G1512" s="258">
        <v>2900</v>
      </c>
      <c r="H1512" s="258"/>
      <c r="I1512" s="258"/>
      <c r="J1512" s="258"/>
      <c r="K1512" s="258"/>
      <c r="L1512" s="258"/>
      <c r="M1512" s="258"/>
      <c r="N1512" s="258"/>
      <c r="O1512" s="258"/>
      <c r="P1512" s="258"/>
      <c r="Q1512" s="258"/>
      <c r="R1512" s="258"/>
      <c r="S1512" s="258"/>
      <c r="T1512" s="258"/>
      <c r="U1512" s="258">
        <v>2900</v>
      </c>
      <c r="V1512" s="279"/>
      <c r="W1512" s="280"/>
    </row>
    <row r="1513" spans="2:23">
      <c r="B1513" s="254" t="s">
        <v>2186</v>
      </c>
      <c r="C1513" s="255" t="s">
        <v>3960</v>
      </c>
      <c r="D1513" s="256" t="s">
        <v>3961</v>
      </c>
      <c r="E1513" s="257">
        <v>1412004</v>
      </c>
      <c r="F1513" s="255" t="s">
        <v>3939</v>
      </c>
      <c r="G1513" s="258">
        <v>100</v>
      </c>
      <c r="H1513" s="258"/>
      <c r="I1513" s="258"/>
      <c r="J1513" s="258"/>
      <c r="K1513" s="258"/>
      <c r="L1513" s="258"/>
      <c r="M1513" s="258"/>
      <c r="N1513" s="258"/>
      <c r="O1513" s="258"/>
      <c r="P1513" s="258"/>
      <c r="Q1513" s="258"/>
      <c r="R1513" s="258"/>
      <c r="S1513" s="258"/>
      <c r="T1513" s="258"/>
      <c r="U1513" s="258">
        <v>100</v>
      </c>
      <c r="V1513" s="279"/>
      <c r="W1513" s="280"/>
    </row>
    <row r="1514" spans="2:23">
      <c r="B1514" s="254" t="s">
        <v>2186</v>
      </c>
      <c r="C1514" s="255" t="s">
        <v>3960</v>
      </c>
      <c r="D1514" s="256" t="s">
        <v>3961</v>
      </c>
      <c r="E1514" s="257">
        <v>1412007</v>
      </c>
      <c r="F1514" s="255" t="s">
        <v>894</v>
      </c>
      <c r="G1514" s="258">
        <v>3500</v>
      </c>
      <c r="H1514" s="258"/>
      <c r="I1514" s="258"/>
      <c r="J1514" s="258"/>
      <c r="K1514" s="258"/>
      <c r="L1514" s="258"/>
      <c r="M1514" s="258"/>
      <c r="N1514" s="258"/>
      <c r="O1514" s="258"/>
      <c r="P1514" s="258"/>
      <c r="Q1514" s="258"/>
      <c r="R1514" s="258"/>
      <c r="S1514" s="258"/>
      <c r="T1514" s="258"/>
      <c r="U1514" s="258">
        <v>3500</v>
      </c>
      <c r="V1514" s="279"/>
      <c r="W1514" s="280"/>
    </row>
    <row r="1515" spans="2:23">
      <c r="B1515" s="254" t="s">
        <v>2186</v>
      </c>
      <c r="C1515" s="255" t="s">
        <v>3962</v>
      </c>
      <c r="D1515" s="256" t="s">
        <v>3963</v>
      </c>
      <c r="E1515" s="257">
        <v>1422033</v>
      </c>
      <c r="F1515" s="255" t="s">
        <v>311</v>
      </c>
      <c r="G1515" s="258">
        <v>2020</v>
      </c>
      <c r="H1515" s="258"/>
      <c r="I1515" s="258"/>
      <c r="J1515" s="258"/>
      <c r="K1515" s="258"/>
      <c r="L1515" s="258"/>
      <c r="M1515" s="258"/>
      <c r="N1515" s="258"/>
      <c r="O1515" s="258"/>
      <c r="P1515" s="258"/>
      <c r="Q1515" s="258"/>
      <c r="R1515" s="258"/>
      <c r="S1515" s="258"/>
      <c r="T1515" s="258"/>
      <c r="U1515" s="258">
        <v>2020</v>
      </c>
      <c r="V1515" s="279"/>
      <c r="W1515" s="280"/>
    </row>
    <row r="1516" spans="2:23">
      <c r="B1516" s="254" t="s">
        <v>2186</v>
      </c>
      <c r="C1516" s="255" t="s">
        <v>3889</v>
      </c>
      <c r="D1516" s="256" t="s">
        <v>3964</v>
      </c>
      <c r="E1516" s="257">
        <v>1412022</v>
      </c>
      <c r="F1516" s="255" t="s">
        <v>259</v>
      </c>
      <c r="G1516" s="258">
        <v>1665</v>
      </c>
      <c r="H1516" s="258"/>
      <c r="I1516" s="258"/>
      <c r="J1516" s="258"/>
      <c r="K1516" s="258"/>
      <c r="L1516" s="258"/>
      <c r="M1516" s="258"/>
      <c r="N1516" s="258"/>
      <c r="O1516" s="258"/>
      <c r="P1516" s="258"/>
      <c r="Q1516" s="258"/>
      <c r="R1516" s="258"/>
      <c r="S1516" s="258"/>
      <c r="T1516" s="258"/>
      <c r="U1516" s="258">
        <v>1665</v>
      </c>
      <c r="V1516" s="279"/>
      <c r="W1516" s="280"/>
    </row>
    <row r="1517" spans="2:23">
      <c r="B1517" s="254" t="s">
        <v>2186</v>
      </c>
      <c r="C1517" s="255" t="s">
        <v>3889</v>
      </c>
      <c r="D1517" s="256" t="s">
        <v>3965</v>
      </c>
      <c r="E1517" s="257">
        <v>1423078</v>
      </c>
      <c r="F1517" s="255" t="s">
        <v>915</v>
      </c>
      <c r="G1517" s="258">
        <v>1000</v>
      </c>
      <c r="H1517" s="258"/>
      <c r="I1517" s="258"/>
      <c r="J1517" s="258"/>
      <c r="K1517" s="258"/>
      <c r="L1517" s="258"/>
      <c r="M1517" s="258"/>
      <c r="N1517" s="258"/>
      <c r="O1517" s="258"/>
      <c r="P1517" s="258"/>
      <c r="Q1517" s="258"/>
      <c r="R1517" s="258"/>
      <c r="S1517" s="258"/>
      <c r="T1517" s="258"/>
      <c r="U1517" s="258">
        <v>1000</v>
      </c>
      <c r="V1517" s="279"/>
      <c r="W1517" s="280"/>
    </row>
    <row r="1518" spans="2:23">
      <c r="B1518" s="254" t="s">
        <v>2186</v>
      </c>
      <c r="C1518" s="255" t="s">
        <v>3889</v>
      </c>
      <c r="D1518" s="256" t="s">
        <v>3966</v>
      </c>
      <c r="E1518" s="257">
        <v>1412022</v>
      </c>
      <c r="F1518" s="255" t="s">
        <v>259</v>
      </c>
      <c r="G1518" s="258">
        <v>3165</v>
      </c>
      <c r="H1518" s="258"/>
      <c r="I1518" s="258"/>
      <c r="J1518" s="258"/>
      <c r="K1518" s="258"/>
      <c r="L1518" s="258"/>
      <c r="M1518" s="258"/>
      <c r="N1518" s="258"/>
      <c r="O1518" s="258"/>
      <c r="P1518" s="258"/>
      <c r="Q1518" s="258"/>
      <c r="R1518" s="258"/>
      <c r="S1518" s="258"/>
      <c r="T1518" s="258"/>
      <c r="U1518" s="258">
        <v>3165</v>
      </c>
      <c r="V1518" s="279"/>
      <c r="W1518" s="280"/>
    </row>
    <row r="1519" spans="2:23">
      <c r="B1519" s="254" t="s">
        <v>2180</v>
      </c>
      <c r="C1519" s="255" t="s">
        <v>3967</v>
      </c>
      <c r="D1519" s="256" t="s">
        <v>3968</v>
      </c>
      <c r="E1519" s="257">
        <v>1422011</v>
      </c>
      <c r="F1519" s="255" t="s">
        <v>906</v>
      </c>
      <c r="G1519" s="258">
        <v>2000</v>
      </c>
      <c r="H1519" s="258"/>
      <c r="I1519" s="258"/>
      <c r="J1519" s="258"/>
      <c r="K1519" s="258"/>
      <c r="L1519" s="258"/>
      <c r="M1519" s="258"/>
      <c r="N1519" s="258"/>
      <c r="O1519" s="258"/>
      <c r="P1519" s="258"/>
      <c r="Q1519" s="258"/>
      <c r="R1519" s="258"/>
      <c r="S1519" s="258"/>
      <c r="T1519" s="258"/>
      <c r="U1519" s="258">
        <v>2000</v>
      </c>
      <c r="V1519" s="279"/>
      <c r="W1519" s="280"/>
    </row>
    <row r="1520" spans="2:23">
      <c r="B1520" s="254" t="s">
        <v>2180</v>
      </c>
      <c r="C1520" s="255" t="s">
        <v>3967</v>
      </c>
      <c r="D1520" s="256" t="s">
        <v>3968</v>
      </c>
      <c r="E1520" s="257">
        <v>1422033</v>
      </c>
      <c r="F1520" s="255" t="s">
        <v>311</v>
      </c>
      <c r="G1520" s="258">
        <v>2110</v>
      </c>
      <c r="H1520" s="258"/>
      <c r="I1520" s="258"/>
      <c r="J1520" s="258"/>
      <c r="K1520" s="258"/>
      <c r="L1520" s="258"/>
      <c r="M1520" s="258"/>
      <c r="N1520" s="258"/>
      <c r="O1520" s="258"/>
      <c r="P1520" s="258"/>
      <c r="Q1520" s="258"/>
      <c r="R1520" s="258"/>
      <c r="S1520" s="258"/>
      <c r="T1520" s="258"/>
      <c r="U1520" s="258">
        <v>2110</v>
      </c>
      <c r="V1520" s="279"/>
      <c r="W1520" s="280"/>
    </row>
    <row r="1521" spans="2:23">
      <c r="B1521" s="254" t="s">
        <v>2180</v>
      </c>
      <c r="C1521" s="255" t="s">
        <v>3885</v>
      </c>
      <c r="D1521" s="256" t="s">
        <v>3969</v>
      </c>
      <c r="E1521" s="257">
        <v>1422011</v>
      </c>
      <c r="F1521" s="255" t="s">
        <v>906</v>
      </c>
      <c r="G1521" s="258">
        <v>1690</v>
      </c>
      <c r="H1521" s="258"/>
      <c r="I1521" s="258"/>
      <c r="J1521" s="258"/>
      <c r="K1521" s="258"/>
      <c r="L1521" s="258"/>
      <c r="M1521" s="258"/>
      <c r="N1521" s="258"/>
      <c r="O1521" s="258"/>
      <c r="P1521" s="258"/>
      <c r="Q1521" s="258"/>
      <c r="R1521" s="258"/>
      <c r="S1521" s="258"/>
      <c r="T1521" s="258"/>
      <c r="U1521" s="258">
        <v>1690</v>
      </c>
      <c r="V1521" s="279"/>
      <c r="W1521" s="280"/>
    </row>
    <row r="1522" spans="2:23">
      <c r="B1522" s="254" t="s">
        <v>2180</v>
      </c>
      <c r="C1522" s="255" t="s">
        <v>3885</v>
      </c>
      <c r="D1522" s="256" t="s">
        <v>3969</v>
      </c>
      <c r="E1522" s="257">
        <v>1422033</v>
      </c>
      <c r="F1522" s="255" t="s">
        <v>311</v>
      </c>
      <c r="G1522" s="258">
        <v>1000</v>
      </c>
      <c r="H1522" s="258"/>
      <c r="I1522" s="258"/>
      <c r="J1522" s="258"/>
      <c r="K1522" s="258"/>
      <c r="L1522" s="258"/>
      <c r="M1522" s="258"/>
      <c r="N1522" s="258"/>
      <c r="O1522" s="258"/>
      <c r="P1522" s="258"/>
      <c r="Q1522" s="258"/>
      <c r="R1522" s="258"/>
      <c r="S1522" s="258"/>
      <c r="T1522" s="258"/>
      <c r="U1522" s="258">
        <v>1000</v>
      </c>
      <c r="V1522" s="279"/>
      <c r="W1522" s="280"/>
    </row>
    <row r="1523" spans="2:23">
      <c r="B1523" s="254" t="s">
        <v>2180</v>
      </c>
      <c r="C1523" s="255" t="s">
        <v>3970</v>
      </c>
      <c r="D1523" s="256" t="s">
        <v>3971</v>
      </c>
      <c r="E1523" s="257">
        <v>1412004</v>
      </c>
      <c r="F1523" s="255" t="s">
        <v>3939</v>
      </c>
      <c r="G1523" s="258">
        <v>100</v>
      </c>
      <c r="H1523" s="258"/>
      <c r="I1523" s="258"/>
      <c r="J1523" s="258"/>
      <c r="K1523" s="258"/>
      <c r="L1523" s="258"/>
      <c r="M1523" s="258"/>
      <c r="N1523" s="258"/>
      <c r="O1523" s="258"/>
      <c r="P1523" s="258"/>
      <c r="Q1523" s="258"/>
      <c r="R1523" s="258"/>
      <c r="S1523" s="258"/>
      <c r="T1523" s="258"/>
      <c r="U1523" s="258">
        <v>100</v>
      </c>
      <c r="V1523" s="279"/>
      <c r="W1523" s="280"/>
    </row>
    <row r="1524" spans="2:23">
      <c r="B1524" s="254" t="s">
        <v>2180</v>
      </c>
      <c r="C1524" s="255" t="s">
        <v>3970</v>
      </c>
      <c r="D1524" s="256" t="s">
        <v>3971</v>
      </c>
      <c r="E1524" s="257">
        <v>1412007</v>
      </c>
      <c r="F1524" s="255" t="s">
        <v>894</v>
      </c>
      <c r="G1524" s="258">
        <v>9900</v>
      </c>
      <c r="H1524" s="258"/>
      <c r="I1524" s="258"/>
      <c r="J1524" s="258"/>
      <c r="K1524" s="258"/>
      <c r="L1524" s="258"/>
      <c r="M1524" s="258"/>
      <c r="N1524" s="258"/>
      <c r="O1524" s="258"/>
      <c r="P1524" s="258"/>
      <c r="Q1524" s="258"/>
      <c r="R1524" s="258"/>
      <c r="S1524" s="258"/>
      <c r="T1524" s="258"/>
      <c r="U1524" s="258">
        <v>9900</v>
      </c>
      <c r="V1524" s="279"/>
      <c r="W1524" s="280"/>
    </row>
    <row r="1525" spans="2:23">
      <c r="B1525" s="254" t="s">
        <v>2180</v>
      </c>
      <c r="C1525" s="255" t="s">
        <v>3972</v>
      </c>
      <c r="D1525" s="256" t="s">
        <v>3973</v>
      </c>
      <c r="E1525" s="257">
        <v>1422011</v>
      </c>
      <c r="F1525" s="255" t="s">
        <v>906</v>
      </c>
      <c r="G1525" s="258">
        <v>1000</v>
      </c>
      <c r="H1525" s="258"/>
      <c r="I1525" s="258"/>
      <c r="J1525" s="258"/>
      <c r="K1525" s="258"/>
      <c r="L1525" s="258"/>
      <c r="M1525" s="258"/>
      <c r="N1525" s="258"/>
      <c r="O1525" s="258"/>
      <c r="P1525" s="258"/>
      <c r="Q1525" s="258"/>
      <c r="R1525" s="258"/>
      <c r="S1525" s="258"/>
      <c r="T1525" s="258"/>
      <c r="U1525" s="258">
        <v>1000</v>
      </c>
      <c r="V1525" s="279"/>
      <c r="W1525" s="280"/>
    </row>
    <row r="1526" spans="2:23">
      <c r="B1526" s="254" t="s">
        <v>2180</v>
      </c>
      <c r="C1526" s="255" t="s">
        <v>3972</v>
      </c>
      <c r="D1526" s="256" t="s">
        <v>3973</v>
      </c>
      <c r="E1526" s="257">
        <v>1422033</v>
      </c>
      <c r="F1526" s="255" t="s">
        <v>311</v>
      </c>
      <c r="G1526" s="258">
        <v>1000</v>
      </c>
      <c r="H1526" s="258"/>
      <c r="I1526" s="258"/>
      <c r="J1526" s="258"/>
      <c r="K1526" s="258"/>
      <c r="L1526" s="258"/>
      <c r="M1526" s="258"/>
      <c r="N1526" s="258"/>
      <c r="O1526" s="258"/>
      <c r="P1526" s="258"/>
      <c r="Q1526" s="258"/>
      <c r="R1526" s="258"/>
      <c r="S1526" s="258"/>
      <c r="T1526" s="258"/>
      <c r="U1526" s="258">
        <v>1000</v>
      </c>
      <c r="V1526" s="279"/>
      <c r="W1526" s="280"/>
    </row>
    <row r="1527" spans="2:23">
      <c r="B1527" s="254" t="s">
        <v>2180</v>
      </c>
      <c r="C1527" s="255" t="s">
        <v>3972</v>
      </c>
      <c r="D1527" s="256" t="s">
        <v>3973</v>
      </c>
      <c r="E1527" s="257">
        <v>1423078</v>
      </c>
      <c r="F1527" s="255" t="s">
        <v>915</v>
      </c>
      <c r="G1527" s="258">
        <v>770</v>
      </c>
      <c r="H1527" s="258"/>
      <c r="I1527" s="258"/>
      <c r="J1527" s="258"/>
      <c r="K1527" s="258"/>
      <c r="L1527" s="258"/>
      <c r="M1527" s="258"/>
      <c r="N1527" s="258"/>
      <c r="O1527" s="258"/>
      <c r="P1527" s="258"/>
      <c r="Q1527" s="258"/>
      <c r="R1527" s="258"/>
      <c r="S1527" s="258"/>
      <c r="T1527" s="258"/>
      <c r="U1527" s="258">
        <v>770</v>
      </c>
      <c r="V1527" s="279"/>
      <c r="W1527" s="280"/>
    </row>
    <row r="1528" spans="2:23">
      <c r="B1528" s="254" t="s">
        <v>2180</v>
      </c>
      <c r="C1528" s="255" t="s">
        <v>3974</v>
      </c>
      <c r="D1528" s="256" t="s">
        <v>3975</v>
      </c>
      <c r="E1528" s="257">
        <v>1423078</v>
      </c>
      <c r="F1528" s="255" t="s">
        <v>915</v>
      </c>
      <c r="G1528" s="258">
        <v>2400</v>
      </c>
      <c r="H1528" s="258"/>
      <c r="I1528" s="258"/>
      <c r="J1528" s="258"/>
      <c r="K1528" s="258"/>
      <c r="L1528" s="258"/>
      <c r="M1528" s="258"/>
      <c r="N1528" s="258"/>
      <c r="O1528" s="258"/>
      <c r="P1528" s="258"/>
      <c r="Q1528" s="258"/>
      <c r="R1528" s="258"/>
      <c r="S1528" s="258"/>
      <c r="T1528" s="258"/>
      <c r="U1528" s="258">
        <v>2400</v>
      </c>
      <c r="V1528" s="279"/>
      <c r="W1528" s="280"/>
    </row>
    <row r="1529" spans="2:23">
      <c r="B1529" s="254" t="s">
        <v>2180</v>
      </c>
      <c r="C1529" s="255" t="s">
        <v>3976</v>
      </c>
      <c r="D1529" s="256" t="s">
        <v>3977</v>
      </c>
      <c r="E1529" s="257">
        <v>1412004</v>
      </c>
      <c r="F1529" s="255" t="s">
        <v>3939</v>
      </c>
      <c r="G1529" s="258">
        <v>100</v>
      </c>
      <c r="H1529" s="258"/>
      <c r="I1529" s="258"/>
      <c r="J1529" s="258"/>
      <c r="K1529" s="258"/>
      <c r="L1529" s="258"/>
      <c r="M1529" s="258"/>
      <c r="N1529" s="258"/>
      <c r="O1529" s="258"/>
      <c r="P1529" s="258"/>
      <c r="Q1529" s="258"/>
      <c r="R1529" s="258"/>
      <c r="S1529" s="258"/>
      <c r="T1529" s="258"/>
      <c r="U1529" s="258">
        <v>100</v>
      </c>
      <c r="V1529" s="279"/>
      <c r="W1529" s="280"/>
    </row>
    <row r="1530" spans="2:23">
      <c r="B1530" s="254" t="s">
        <v>2180</v>
      </c>
      <c r="C1530" s="255" t="s">
        <v>3978</v>
      </c>
      <c r="D1530" s="256" t="s">
        <v>3979</v>
      </c>
      <c r="E1530" s="257">
        <v>1412007</v>
      </c>
      <c r="F1530" s="255" t="s">
        <v>894</v>
      </c>
      <c r="G1530" s="258">
        <v>1000</v>
      </c>
      <c r="H1530" s="258"/>
      <c r="I1530" s="258"/>
      <c r="J1530" s="258"/>
      <c r="K1530" s="258"/>
      <c r="L1530" s="258"/>
      <c r="M1530" s="258"/>
      <c r="N1530" s="258"/>
      <c r="O1530" s="258"/>
      <c r="P1530" s="258"/>
      <c r="Q1530" s="258"/>
      <c r="R1530" s="258"/>
      <c r="S1530" s="258"/>
      <c r="T1530" s="258"/>
      <c r="U1530" s="258">
        <v>1000</v>
      </c>
      <c r="V1530" s="279"/>
      <c r="W1530" s="280"/>
    </row>
    <row r="1531" spans="2:23">
      <c r="B1531" s="254" t="s">
        <v>2180</v>
      </c>
      <c r="C1531" s="255" t="s">
        <v>3980</v>
      </c>
      <c r="D1531" s="256" t="s">
        <v>3981</v>
      </c>
      <c r="E1531" s="257">
        <v>1412004</v>
      </c>
      <c r="F1531" s="255" t="s">
        <v>3939</v>
      </c>
      <c r="G1531" s="258">
        <v>100</v>
      </c>
      <c r="H1531" s="258"/>
      <c r="I1531" s="258"/>
      <c r="J1531" s="258"/>
      <c r="K1531" s="258"/>
      <c r="L1531" s="258"/>
      <c r="M1531" s="258"/>
      <c r="N1531" s="258"/>
      <c r="O1531" s="258"/>
      <c r="P1531" s="258"/>
      <c r="Q1531" s="258"/>
      <c r="R1531" s="258"/>
      <c r="S1531" s="258"/>
      <c r="T1531" s="258"/>
      <c r="U1531" s="258">
        <v>100</v>
      </c>
      <c r="V1531" s="279"/>
      <c r="W1531" s="280"/>
    </row>
    <row r="1532" spans="2:23">
      <c r="B1532" s="254" t="s">
        <v>2180</v>
      </c>
      <c r="C1532" s="255" t="s">
        <v>3980</v>
      </c>
      <c r="D1532" s="256" t="s">
        <v>3981</v>
      </c>
      <c r="E1532" s="257">
        <v>1412007</v>
      </c>
      <c r="F1532" s="255" t="s">
        <v>894</v>
      </c>
      <c r="G1532" s="258">
        <v>3600</v>
      </c>
      <c r="H1532" s="258"/>
      <c r="I1532" s="258"/>
      <c r="J1532" s="258"/>
      <c r="K1532" s="258"/>
      <c r="L1532" s="258"/>
      <c r="M1532" s="258"/>
      <c r="N1532" s="258"/>
      <c r="O1532" s="258"/>
      <c r="P1532" s="258"/>
      <c r="Q1532" s="258"/>
      <c r="R1532" s="258"/>
      <c r="S1532" s="258"/>
      <c r="T1532" s="258"/>
      <c r="U1532" s="258">
        <v>3600</v>
      </c>
      <c r="V1532" s="279"/>
      <c r="W1532" s="280"/>
    </row>
    <row r="1533" spans="2:23">
      <c r="B1533" s="254" t="s">
        <v>2180</v>
      </c>
      <c r="C1533" s="255" t="s">
        <v>3982</v>
      </c>
      <c r="D1533" s="256" t="s">
        <v>3983</v>
      </c>
      <c r="E1533" s="257">
        <v>1412004</v>
      </c>
      <c r="F1533" s="255" t="s">
        <v>3939</v>
      </c>
      <c r="G1533" s="258">
        <v>100</v>
      </c>
      <c r="H1533" s="258"/>
      <c r="I1533" s="258"/>
      <c r="J1533" s="258"/>
      <c r="K1533" s="258"/>
      <c r="L1533" s="258"/>
      <c r="M1533" s="258"/>
      <c r="N1533" s="258"/>
      <c r="O1533" s="258"/>
      <c r="P1533" s="258"/>
      <c r="Q1533" s="258"/>
      <c r="R1533" s="258"/>
      <c r="S1533" s="258"/>
      <c r="T1533" s="258"/>
      <c r="U1533" s="258">
        <v>100</v>
      </c>
      <c r="V1533" s="279"/>
      <c r="W1533" s="280"/>
    </row>
    <row r="1534" spans="2:23">
      <c r="B1534" s="254" t="s">
        <v>2180</v>
      </c>
      <c r="C1534" s="255" t="s">
        <v>3982</v>
      </c>
      <c r="D1534" s="256" t="s">
        <v>3983</v>
      </c>
      <c r="E1534" s="257">
        <v>1412007</v>
      </c>
      <c r="F1534" s="255" t="s">
        <v>894</v>
      </c>
      <c r="G1534" s="258">
        <v>1900</v>
      </c>
      <c r="H1534" s="258"/>
      <c r="I1534" s="258"/>
      <c r="J1534" s="258"/>
      <c r="K1534" s="258"/>
      <c r="L1534" s="258"/>
      <c r="M1534" s="258"/>
      <c r="N1534" s="258"/>
      <c r="O1534" s="258"/>
      <c r="P1534" s="258"/>
      <c r="Q1534" s="258"/>
      <c r="R1534" s="258"/>
      <c r="S1534" s="258"/>
      <c r="T1534" s="258"/>
      <c r="U1534" s="258">
        <v>1900</v>
      </c>
      <c r="V1534" s="279"/>
      <c r="W1534" s="280"/>
    </row>
    <row r="1535" spans="2:23">
      <c r="B1535" s="254">
        <v>45979</v>
      </c>
      <c r="C1535" s="255" t="s">
        <v>3984</v>
      </c>
      <c r="D1535" s="256" t="s">
        <v>3985</v>
      </c>
      <c r="E1535" s="257">
        <v>1412004</v>
      </c>
      <c r="F1535" s="255" t="s">
        <v>3939</v>
      </c>
      <c r="G1535" s="258">
        <v>100</v>
      </c>
      <c r="H1535" s="258"/>
      <c r="I1535" s="258"/>
      <c r="J1535" s="258"/>
      <c r="K1535" s="258"/>
      <c r="L1535" s="258"/>
      <c r="M1535" s="258"/>
      <c r="N1535" s="258"/>
      <c r="O1535" s="258"/>
      <c r="P1535" s="258"/>
      <c r="Q1535" s="258"/>
      <c r="R1535" s="258"/>
      <c r="S1535" s="258"/>
      <c r="T1535" s="258"/>
      <c r="U1535" s="258">
        <v>100</v>
      </c>
      <c r="V1535" s="279"/>
      <c r="W1535" s="280"/>
    </row>
    <row r="1536" spans="2:23">
      <c r="B1536" s="254" t="s">
        <v>2180</v>
      </c>
      <c r="C1536" s="255" t="s">
        <v>3986</v>
      </c>
      <c r="D1536" s="256" t="s">
        <v>3987</v>
      </c>
      <c r="E1536" s="257">
        <v>1412007</v>
      </c>
      <c r="F1536" s="255" t="s">
        <v>894</v>
      </c>
      <c r="G1536" s="258">
        <v>4000</v>
      </c>
      <c r="H1536" s="258"/>
      <c r="I1536" s="258"/>
      <c r="J1536" s="258"/>
      <c r="K1536" s="258"/>
      <c r="L1536" s="258"/>
      <c r="M1536" s="258"/>
      <c r="N1536" s="258"/>
      <c r="O1536" s="258"/>
      <c r="P1536" s="258"/>
      <c r="Q1536" s="258"/>
      <c r="R1536" s="258"/>
      <c r="S1536" s="258"/>
      <c r="T1536" s="258"/>
      <c r="U1536" s="258">
        <v>4000</v>
      </c>
      <c r="V1536" s="279"/>
      <c r="W1536" s="280"/>
    </row>
    <row r="1537" spans="2:23">
      <c r="B1537" s="254" t="s">
        <v>2180</v>
      </c>
      <c r="C1537" s="255" t="s">
        <v>3889</v>
      </c>
      <c r="D1537" s="256" t="s">
        <v>3988</v>
      </c>
      <c r="E1537" s="257">
        <v>1422040</v>
      </c>
      <c r="F1537" s="255" t="s">
        <v>3561</v>
      </c>
      <c r="G1537" s="258">
        <v>2000</v>
      </c>
      <c r="H1537" s="258"/>
      <c r="I1537" s="258"/>
      <c r="J1537" s="258"/>
      <c r="K1537" s="258"/>
      <c r="L1537" s="258"/>
      <c r="M1537" s="258"/>
      <c r="N1537" s="258"/>
      <c r="O1537" s="258"/>
      <c r="P1537" s="258"/>
      <c r="Q1537" s="258"/>
      <c r="R1537" s="258"/>
      <c r="S1537" s="258"/>
      <c r="T1537" s="258"/>
      <c r="U1537" s="258">
        <v>2000</v>
      </c>
      <c r="V1537" s="279"/>
      <c r="W1537" s="280"/>
    </row>
    <row r="1538" spans="2:23">
      <c r="B1538" s="254" t="s">
        <v>2180</v>
      </c>
      <c r="C1538" s="255" t="s">
        <v>3889</v>
      </c>
      <c r="D1538" s="256" t="s">
        <v>3988</v>
      </c>
      <c r="E1538" s="257">
        <v>1423078</v>
      </c>
      <c r="F1538" s="255" t="s">
        <v>915</v>
      </c>
      <c r="G1538" s="258">
        <v>2500</v>
      </c>
      <c r="H1538" s="258"/>
      <c r="I1538" s="258"/>
      <c r="J1538" s="258"/>
      <c r="K1538" s="258"/>
      <c r="L1538" s="258"/>
      <c r="M1538" s="258"/>
      <c r="N1538" s="258"/>
      <c r="O1538" s="258"/>
      <c r="P1538" s="258"/>
      <c r="Q1538" s="258"/>
      <c r="R1538" s="258"/>
      <c r="S1538" s="258"/>
      <c r="T1538" s="258"/>
      <c r="U1538" s="258">
        <v>2500</v>
      </c>
      <c r="V1538" s="279"/>
      <c r="W1538" s="280"/>
    </row>
    <row r="1539" spans="2:23">
      <c r="B1539" s="254" t="s">
        <v>2180</v>
      </c>
      <c r="C1539" s="255" t="s">
        <v>3889</v>
      </c>
      <c r="D1539" s="256" t="s">
        <v>3988</v>
      </c>
      <c r="E1539" s="257">
        <v>1412022</v>
      </c>
      <c r="F1539" s="255" t="s">
        <v>259</v>
      </c>
      <c r="G1539" s="258">
        <v>3865</v>
      </c>
      <c r="H1539" s="258"/>
      <c r="I1539" s="258"/>
      <c r="J1539" s="258"/>
      <c r="K1539" s="258"/>
      <c r="L1539" s="258"/>
      <c r="M1539" s="258"/>
      <c r="N1539" s="258"/>
      <c r="O1539" s="258"/>
      <c r="P1539" s="258"/>
      <c r="Q1539" s="258"/>
      <c r="R1539" s="258"/>
      <c r="S1539" s="258"/>
      <c r="T1539" s="258"/>
      <c r="U1539" s="258">
        <v>3865</v>
      </c>
      <c r="V1539" s="279"/>
      <c r="W1539" s="280"/>
    </row>
    <row r="1540" spans="2:23">
      <c r="B1540" s="254" t="s">
        <v>2180</v>
      </c>
      <c r="C1540" s="255" t="s">
        <v>3989</v>
      </c>
      <c r="D1540" s="256" t="s">
        <v>3990</v>
      </c>
      <c r="E1540" s="257">
        <v>1430007</v>
      </c>
      <c r="F1540" s="255" t="s">
        <v>924</v>
      </c>
      <c r="G1540" s="258">
        <v>2395</v>
      </c>
      <c r="H1540" s="258"/>
      <c r="I1540" s="258"/>
      <c r="J1540" s="258"/>
      <c r="K1540" s="258"/>
      <c r="L1540" s="258"/>
      <c r="M1540" s="258"/>
      <c r="N1540" s="258"/>
      <c r="O1540" s="258"/>
      <c r="P1540" s="258"/>
      <c r="Q1540" s="258"/>
      <c r="R1540" s="258"/>
      <c r="S1540" s="258"/>
      <c r="T1540" s="258"/>
      <c r="U1540" s="258">
        <v>2395</v>
      </c>
      <c r="V1540" s="279"/>
      <c r="W1540" s="280"/>
    </row>
    <row r="1541" spans="2:23">
      <c r="B1541" s="254" t="s">
        <v>2237</v>
      </c>
      <c r="C1541" s="255" t="s">
        <v>3991</v>
      </c>
      <c r="D1541" s="256" t="s">
        <v>3992</v>
      </c>
      <c r="E1541" s="257">
        <v>1412004</v>
      </c>
      <c r="F1541" s="255" t="s">
        <v>3939</v>
      </c>
      <c r="G1541" s="258">
        <v>100</v>
      </c>
      <c r="H1541" s="258"/>
      <c r="I1541" s="258"/>
      <c r="J1541" s="258"/>
      <c r="K1541" s="258"/>
      <c r="L1541" s="258"/>
      <c r="M1541" s="258"/>
      <c r="N1541" s="258"/>
      <c r="O1541" s="258"/>
      <c r="P1541" s="258"/>
      <c r="Q1541" s="258"/>
      <c r="R1541" s="258"/>
      <c r="S1541" s="258"/>
      <c r="T1541" s="258"/>
      <c r="U1541" s="258">
        <v>100</v>
      </c>
      <c r="V1541" s="279"/>
      <c r="W1541" s="280"/>
    </row>
    <row r="1542" spans="2:23">
      <c r="B1542" s="254" t="s">
        <v>2237</v>
      </c>
      <c r="C1542" s="255" t="s">
        <v>3991</v>
      </c>
      <c r="D1542" s="256" t="s">
        <v>3992</v>
      </c>
      <c r="E1542" s="257">
        <v>1412007</v>
      </c>
      <c r="F1542" s="255" t="s">
        <v>894</v>
      </c>
      <c r="G1542" s="258">
        <v>900</v>
      </c>
      <c r="H1542" s="258"/>
      <c r="I1542" s="258"/>
      <c r="J1542" s="258"/>
      <c r="K1542" s="258"/>
      <c r="L1542" s="258"/>
      <c r="M1542" s="258"/>
      <c r="N1542" s="258"/>
      <c r="O1542" s="258"/>
      <c r="P1542" s="258"/>
      <c r="Q1542" s="258"/>
      <c r="R1542" s="258"/>
      <c r="S1542" s="258"/>
      <c r="T1542" s="258"/>
      <c r="U1542" s="258">
        <v>900</v>
      </c>
      <c r="V1542" s="279"/>
      <c r="W1542" s="280"/>
    </row>
    <row r="1543" spans="2:23">
      <c r="B1543" s="254" t="s">
        <v>2237</v>
      </c>
      <c r="C1543" s="255" t="s">
        <v>3993</v>
      </c>
      <c r="D1543" s="256" t="s">
        <v>3994</v>
      </c>
      <c r="E1543" s="257">
        <v>1423011</v>
      </c>
      <c r="F1543" s="255" t="s">
        <v>911</v>
      </c>
      <c r="G1543" s="258">
        <v>100</v>
      </c>
      <c r="H1543" s="258"/>
      <c r="I1543" s="258"/>
      <c r="J1543" s="258"/>
      <c r="K1543" s="258"/>
      <c r="L1543" s="258"/>
      <c r="M1543" s="258"/>
      <c r="N1543" s="258"/>
      <c r="O1543" s="258"/>
      <c r="P1543" s="258"/>
      <c r="Q1543" s="258"/>
      <c r="R1543" s="258"/>
      <c r="S1543" s="258"/>
      <c r="T1543" s="258"/>
      <c r="U1543" s="258">
        <v>100</v>
      </c>
      <c r="V1543" s="279"/>
      <c r="W1543" s="280"/>
    </row>
    <row r="1544" spans="2:23">
      <c r="B1544" s="254" t="s">
        <v>2237</v>
      </c>
      <c r="C1544" s="255" t="s">
        <v>3995</v>
      </c>
      <c r="D1544" s="256" t="s">
        <v>3996</v>
      </c>
      <c r="E1544" s="257">
        <v>1412004</v>
      </c>
      <c r="F1544" s="255" t="s">
        <v>3939</v>
      </c>
      <c r="G1544" s="258">
        <v>100</v>
      </c>
      <c r="H1544" s="258"/>
      <c r="I1544" s="258"/>
      <c r="J1544" s="258"/>
      <c r="K1544" s="258"/>
      <c r="L1544" s="258"/>
      <c r="M1544" s="258"/>
      <c r="N1544" s="258"/>
      <c r="O1544" s="258"/>
      <c r="P1544" s="258"/>
      <c r="Q1544" s="258"/>
      <c r="R1544" s="258"/>
      <c r="S1544" s="258"/>
      <c r="T1544" s="258"/>
      <c r="U1544" s="258">
        <v>100</v>
      </c>
      <c r="V1544" s="279"/>
      <c r="W1544" s="280"/>
    </row>
    <row r="1545" spans="2:23">
      <c r="B1545" s="254" t="s">
        <v>2237</v>
      </c>
      <c r="C1545" s="255" t="s">
        <v>3995</v>
      </c>
      <c r="D1545" s="256" t="s">
        <v>3996</v>
      </c>
      <c r="E1545" s="257">
        <v>1412007</v>
      </c>
      <c r="F1545" s="255" t="s">
        <v>894</v>
      </c>
      <c r="G1545" s="258">
        <v>500</v>
      </c>
      <c r="H1545" s="258"/>
      <c r="I1545" s="258"/>
      <c r="J1545" s="258"/>
      <c r="K1545" s="258"/>
      <c r="L1545" s="258"/>
      <c r="M1545" s="258"/>
      <c r="N1545" s="258"/>
      <c r="O1545" s="258"/>
      <c r="P1545" s="258"/>
      <c r="Q1545" s="258"/>
      <c r="R1545" s="258"/>
      <c r="S1545" s="258"/>
      <c r="T1545" s="258"/>
      <c r="U1545" s="258">
        <v>500</v>
      </c>
      <c r="V1545" s="279"/>
      <c r="W1545" s="280"/>
    </row>
    <row r="1546" spans="2:23">
      <c r="B1546" s="254" t="s">
        <v>2237</v>
      </c>
      <c r="C1546" s="255" t="s">
        <v>3997</v>
      </c>
      <c r="D1546" s="256" t="s">
        <v>3998</v>
      </c>
      <c r="E1546" s="257">
        <v>1423011</v>
      </c>
      <c r="F1546" s="255" t="s">
        <v>911</v>
      </c>
      <c r="G1546" s="258">
        <v>220</v>
      </c>
      <c r="H1546" s="258"/>
      <c r="I1546" s="258"/>
      <c r="J1546" s="258"/>
      <c r="K1546" s="258"/>
      <c r="L1546" s="258"/>
      <c r="M1546" s="258"/>
      <c r="N1546" s="258"/>
      <c r="O1546" s="258"/>
      <c r="P1546" s="258"/>
      <c r="Q1546" s="258"/>
      <c r="R1546" s="258"/>
      <c r="S1546" s="258"/>
      <c r="T1546" s="258"/>
      <c r="U1546" s="258">
        <v>220</v>
      </c>
      <c r="V1546" s="279"/>
      <c r="W1546" s="280"/>
    </row>
    <row r="1547" spans="2:23">
      <c r="B1547" s="254" t="s">
        <v>2237</v>
      </c>
      <c r="C1547" s="255" t="s">
        <v>3999</v>
      </c>
      <c r="D1547" s="256" t="s">
        <v>4000</v>
      </c>
      <c r="E1547" s="257">
        <v>1412004</v>
      </c>
      <c r="F1547" s="255" t="s">
        <v>3939</v>
      </c>
      <c r="G1547" s="258">
        <v>100</v>
      </c>
      <c r="H1547" s="258"/>
      <c r="I1547" s="258"/>
      <c r="J1547" s="258"/>
      <c r="K1547" s="258"/>
      <c r="L1547" s="258"/>
      <c r="M1547" s="258"/>
      <c r="N1547" s="258"/>
      <c r="O1547" s="258"/>
      <c r="P1547" s="258"/>
      <c r="Q1547" s="258"/>
      <c r="R1547" s="258"/>
      <c r="S1547" s="258"/>
      <c r="T1547" s="258"/>
      <c r="U1547" s="258">
        <v>100</v>
      </c>
      <c r="V1547" s="279"/>
      <c r="W1547" s="280"/>
    </row>
    <row r="1548" spans="2:23">
      <c r="B1548" s="254" t="s">
        <v>2237</v>
      </c>
      <c r="C1548" s="255" t="s">
        <v>4001</v>
      </c>
      <c r="D1548" s="256" t="s">
        <v>4002</v>
      </c>
      <c r="E1548" s="257">
        <v>1423011</v>
      </c>
      <c r="F1548" s="255" t="s">
        <v>911</v>
      </c>
      <c r="G1548" s="258">
        <v>100</v>
      </c>
      <c r="H1548" s="258"/>
      <c r="I1548" s="258"/>
      <c r="J1548" s="258"/>
      <c r="K1548" s="258"/>
      <c r="L1548" s="258"/>
      <c r="M1548" s="258"/>
      <c r="N1548" s="258"/>
      <c r="O1548" s="258"/>
      <c r="P1548" s="258"/>
      <c r="Q1548" s="258"/>
      <c r="R1548" s="258"/>
      <c r="S1548" s="258"/>
      <c r="T1548" s="258"/>
      <c r="U1548" s="258">
        <v>100</v>
      </c>
      <c r="V1548" s="279"/>
      <c r="W1548" s="280"/>
    </row>
    <row r="1549" spans="2:23">
      <c r="B1549" s="254" t="s">
        <v>2237</v>
      </c>
      <c r="C1549" s="255" t="s">
        <v>4003</v>
      </c>
      <c r="D1549" s="256" t="s">
        <v>4004</v>
      </c>
      <c r="E1549" s="257">
        <v>1412004</v>
      </c>
      <c r="F1549" s="255" t="s">
        <v>3939</v>
      </c>
      <c r="G1549" s="258">
        <v>100</v>
      </c>
      <c r="H1549" s="258"/>
      <c r="I1549" s="258"/>
      <c r="J1549" s="258"/>
      <c r="K1549" s="258"/>
      <c r="L1549" s="258"/>
      <c r="M1549" s="258"/>
      <c r="N1549" s="258"/>
      <c r="O1549" s="258"/>
      <c r="P1549" s="258"/>
      <c r="Q1549" s="258"/>
      <c r="R1549" s="258"/>
      <c r="S1549" s="258"/>
      <c r="T1549" s="258"/>
      <c r="U1549" s="258">
        <v>100</v>
      </c>
      <c r="V1549" s="279"/>
      <c r="W1549" s="280"/>
    </row>
    <row r="1550" spans="2:23">
      <c r="B1550" s="254" t="s">
        <v>2237</v>
      </c>
      <c r="C1550" s="255" t="s">
        <v>4005</v>
      </c>
      <c r="D1550" s="256" t="s">
        <v>4006</v>
      </c>
      <c r="E1550" s="257">
        <v>1423011</v>
      </c>
      <c r="F1550" s="255" t="s">
        <v>911</v>
      </c>
      <c r="G1550" s="258">
        <v>220</v>
      </c>
      <c r="H1550" s="258"/>
      <c r="I1550" s="258"/>
      <c r="J1550" s="258"/>
      <c r="K1550" s="258"/>
      <c r="L1550" s="258"/>
      <c r="M1550" s="258"/>
      <c r="N1550" s="258"/>
      <c r="O1550" s="258"/>
      <c r="P1550" s="258"/>
      <c r="Q1550" s="258"/>
      <c r="R1550" s="258"/>
      <c r="S1550" s="258"/>
      <c r="T1550" s="258"/>
      <c r="U1550" s="258">
        <v>220</v>
      </c>
      <c r="V1550" s="279"/>
      <c r="W1550" s="280"/>
    </row>
    <row r="1551" spans="2:23">
      <c r="B1551" s="254" t="s">
        <v>2237</v>
      </c>
      <c r="C1551" s="255" t="s">
        <v>3889</v>
      </c>
      <c r="D1551" s="256" t="s">
        <v>4007</v>
      </c>
      <c r="E1551" s="257">
        <v>1423078</v>
      </c>
      <c r="F1551" s="255" t="s">
        <v>915</v>
      </c>
      <c r="G1551" s="258">
        <v>200</v>
      </c>
      <c r="H1551" s="258"/>
      <c r="I1551" s="258"/>
      <c r="J1551" s="258"/>
      <c r="K1551" s="258"/>
      <c r="L1551" s="258"/>
      <c r="M1551" s="258"/>
      <c r="N1551" s="258"/>
      <c r="O1551" s="258"/>
      <c r="P1551" s="258"/>
      <c r="Q1551" s="258"/>
      <c r="R1551" s="258"/>
      <c r="S1551" s="258"/>
      <c r="T1551" s="258"/>
      <c r="U1551" s="258">
        <v>200</v>
      </c>
      <c r="V1551" s="279"/>
      <c r="W1551" s="280"/>
    </row>
    <row r="1552" spans="2:23">
      <c r="B1552" s="254" t="s">
        <v>2237</v>
      </c>
      <c r="C1552" s="255" t="s">
        <v>3889</v>
      </c>
      <c r="D1552" s="256" t="s">
        <v>4008</v>
      </c>
      <c r="E1552" s="257">
        <v>1412022</v>
      </c>
      <c r="F1552" s="255" t="s">
        <v>259</v>
      </c>
      <c r="G1552" s="258">
        <v>3000</v>
      </c>
      <c r="H1552" s="258"/>
      <c r="I1552" s="258"/>
      <c r="J1552" s="258"/>
      <c r="K1552" s="258"/>
      <c r="L1552" s="258"/>
      <c r="M1552" s="258"/>
      <c r="N1552" s="258"/>
      <c r="O1552" s="258"/>
      <c r="P1552" s="258"/>
      <c r="Q1552" s="258"/>
      <c r="R1552" s="258"/>
      <c r="S1552" s="258"/>
      <c r="T1552" s="258"/>
      <c r="U1552" s="258">
        <v>3000</v>
      </c>
      <c r="V1552" s="279"/>
      <c r="W1552" s="280"/>
    </row>
    <row r="1553" spans="2:23">
      <c r="B1553" s="254" t="s">
        <v>2237</v>
      </c>
      <c r="C1553" s="255" t="s">
        <v>3889</v>
      </c>
      <c r="D1553" s="256" t="s">
        <v>4008</v>
      </c>
      <c r="E1553" s="257">
        <v>1423078</v>
      </c>
      <c r="F1553" s="255" t="s">
        <v>915</v>
      </c>
      <c r="G1553" s="258">
        <v>1500</v>
      </c>
      <c r="H1553" s="258"/>
      <c r="I1553" s="258"/>
      <c r="J1553" s="258"/>
      <c r="K1553" s="258"/>
      <c r="L1553" s="258"/>
      <c r="M1553" s="258"/>
      <c r="N1553" s="258"/>
      <c r="O1553" s="258"/>
      <c r="P1553" s="258"/>
      <c r="Q1553" s="258"/>
      <c r="R1553" s="258"/>
      <c r="S1553" s="258"/>
      <c r="T1553" s="258"/>
      <c r="U1553" s="258">
        <v>1500</v>
      </c>
      <c r="V1553" s="279"/>
      <c r="W1553" s="280"/>
    </row>
    <row r="1554" spans="2:23">
      <c r="B1554" s="254" t="s">
        <v>2187</v>
      </c>
      <c r="C1554" s="255" t="s">
        <v>4009</v>
      </c>
      <c r="D1554" s="256" t="s">
        <v>4010</v>
      </c>
      <c r="E1554" s="257">
        <v>1412022</v>
      </c>
      <c r="F1554" s="255" t="s">
        <v>259</v>
      </c>
      <c r="G1554" s="258">
        <v>8700</v>
      </c>
      <c r="H1554" s="258"/>
      <c r="I1554" s="258"/>
      <c r="J1554" s="258"/>
      <c r="K1554" s="258"/>
      <c r="L1554" s="258"/>
      <c r="M1554" s="258"/>
      <c r="N1554" s="258"/>
      <c r="O1554" s="258"/>
      <c r="P1554" s="258"/>
      <c r="Q1554" s="258"/>
      <c r="R1554" s="258"/>
      <c r="S1554" s="258"/>
      <c r="T1554" s="258"/>
      <c r="U1554" s="258">
        <v>8700</v>
      </c>
      <c r="V1554" s="279"/>
      <c r="W1554" s="280"/>
    </row>
    <row r="1555" spans="2:23">
      <c r="B1555" s="254" t="s">
        <v>2187</v>
      </c>
      <c r="C1555" s="255" t="s">
        <v>4011</v>
      </c>
      <c r="D1555" s="256" t="s">
        <v>4012</v>
      </c>
      <c r="E1555" s="257">
        <v>1412004</v>
      </c>
      <c r="F1555" s="255" t="s">
        <v>3939</v>
      </c>
      <c r="G1555" s="258">
        <v>100</v>
      </c>
      <c r="H1555" s="258"/>
      <c r="I1555" s="258"/>
      <c r="J1555" s="258"/>
      <c r="K1555" s="258"/>
      <c r="L1555" s="258"/>
      <c r="M1555" s="258"/>
      <c r="N1555" s="258"/>
      <c r="O1555" s="258"/>
      <c r="P1555" s="258"/>
      <c r="Q1555" s="258"/>
      <c r="R1555" s="258"/>
      <c r="S1555" s="258"/>
      <c r="T1555" s="258"/>
      <c r="U1555" s="258">
        <v>100</v>
      </c>
      <c r="V1555" s="279"/>
      <c r="W1555" s="280"/>
    </row>
    <row r="1556" spans="2:23">
      <c r="B1556" s="254" t="s">
        <v>2187</v>
      </c>
      <c r="C1556" s="255" t="s">
        <v>4013</v>
      </c>
      <c r="D1556" s="256" t="s">
        <v>4014</v>
      </c>
      <c r="E1556" s="257">
        <v>1412022</v>
      </c>
      <c r="F1556" s="255" t="s">
        <v>259</v>
      </c>
      <c r="G1556" s="258">
        <v>912</v>
      </c>
      <c r="H1556" s="258"/>
      <c r="I1556" s="258"/>
      <c r="J1556" s="258"/>
      <c r="K1556" s="258"/>
      <c r="L1556" s="258"/>
      <c r="M1556" s="258"/>
      <c r="N1556" s="258"/>
      <c r="O1556" s="258"/>
      <c r="P1556" s="258"/>
      <c r="Q1556" s="258"/>
      <c r="R1556" s="258"/>
      <c r="S1556" s="258"/>
      <c r="T1556" s="258"/>
      <c r="U1556" s="258">
        <v>912</v>
      </c>
      <c r="V1556" s="279"/>
      <c r="W1556" s="280"/>
    </row>
    <row r="1557" spans="2:23">
      <c r="B1557" s="254" t="s">
        <v>2187</v>
      </c>
      <c r="C1557" s="255" t="s">
        <v>4015</v>
      </c>
      <c r="D1557" s="256" t="s">
        <v>4016</v>
      </c>
      <c r="E1557" s="257">
        <v>1423078</v>
      </c>
      <c r="F1557" s="255" t="s">
        <v>915</v>
      </c>
      <c r="G1557" s="258">
        <v>200</v>
      </c>
      <c r="H1557" s="258"/>
      <c r="I1557" s="258"/>
      <c r="J1557" s="258"/>
      <c r="K1557" s="258"/>
      <c r="L1557" s="258"/>
      <c r="M1557" s="258"/>
      <c r="N1557" s="258"/>
      <c r="O1557" s="258"/>
      <c r="P1557" s="258"/>
      <c r="Q1557" s="258"/>
      <c r="R1557" s="258"/>
      <c r="S1557" s="258"/>
      <c r="T1557" s="258"/>
      <c r="U1557" s="258">
        <v>200</v>
      </c>
      <c r="V1557" s="279"/>
      <c r="W1557" s="280"/>
    </row>
    <row r="1558" spans="2:23">
      <c r="B1558" s="254" t="s">
        <v>2187</v>
      </c>
      <c r="C1558" s="255" t="s">
        <v>4017</v>
      </c>
      <c r="D1558" s="256" t="s">
        <v>4018</v>
      </c>
      <c r="E1558" s="257">
        <v>1423011</v>
      </c>
      <c r="F1558" s="255" t="s">
        <v>911</v>
      </c>
      <c r="G1558" s="258">
        <v>220</v>
      </c>
      <c r="H1558" s="258"/>
      <c r="I1558" s="258"/>
      <c r="J1558" s="258"/>
      <c r="K1558" s="258"/>
      <c r="L1558" s="258"/>
      <c r="M1558" s="258"/>
      <c r="N1558" s="258"/>
      <c r="O1558" s="258"/>
      <c r="P1558" s="258"/>
      <c r="Q1558" s="258"/>
      <c r="R1558" s="258"/>
      <c r="S1558" s="258"/>
      <c r="T1558" s="258"/>
      <c r="U1558" s="258">
        <v>220</v>
      </c>
      <c r="V1558" s="279"/>
      <c r="W1558" s="280"/>
    </row>
    <row r="1559" spans="2:23">
      <c r="B1559" s="254" t="s">
        <v>2187</v>
      </c>
      <c r="C1559" s="255" t="s">
        <v>4019</v>
      </c>
      <c r="D1559" s="256" t="s">
        <v>4020</v>
      </c>
      <c r="E1559" s="257">
        <v>1423011</v>
      </c>
      <c r="F1559" s="255" t="s">
        <v>911</v>
      </c>
      <c r="G1559" s="258">
        <v>100</v>
      </c>
      <c r="H1559" s="258"/>
      <c r="I1559" s="258"/>
      <c r="J1559" s="258"/>
      <c r="K1559" s="258"/>
      <c r="L1559" s="258"/>
      <c r="M1559" s="258"/>
      <c r="N1559" s="258"/>
      <c r="O1559" s="258"/>
      <c r="P1559" s="258"/>
      <c r="Q1559" s="258"/>
      <c r="R1559" s="258"/>
      <c r="S1559" s="258"/>
      <c r="T1559" s="258"/>
      <c r="U1559" s="258">
        <v>100</v>
      </c>
      <c r="V1559" s="279"/>
      <c r="W1559" s="280"/>
    </row>
    <row r="1560" spans="2:23">
      <c r="B1560" s="254" t="s">
        <v>2187</v>
      </c>
      <c r="C1560" s="255" t="s">
        <v>4021</v>
      </c>
      <c r="D1560" s="256" t="s">
        <v>4022</v>
      </c>
      <c r="E1560" s="257">
        <v>1412004</v>
      </c>
      <c r="F1560" s="255" t="s">
        <v>3939</v>
      </c>
      <c r="G1560" s="258">
        <v>100</v>
      </c>
      <c r="H1560" s="258"/>
      <c r="I1560" s="258"/>
      <c r="J1560" s="258"/>
      <c r="K1560" s="258"/>
      <c r="L1560" s="258"/>
      <c r="M1560" s="258"/>
      <c r="N1560" s="258"/>
      <c r="O1560" s="258"/>
      <c r="P1560" s="258"/>
      <c r="Q1560" s="258"/>
      <c r="R1560" s="258"/>
      <c r="S1560" s="258"/>
      <c r="T1560" s="258"/>
      <c r="U1560" s="258">
        <v>100</v>
      </c>
      <c r="V1560" s="279"/>
      <c r="W1560" s="280"/>
    </row>
    <row r="1561" spans="2:23">
      <c r="B1561" s="254" t="s">
        <v>2187</v>
      </c>
      <c r="C1561" s="255" t="s">
        <v>4023</v>
      </c>
      <c r="D1561" s="256" t="s">
        <v>4024</v>
      </c>
      <c r="E1561" s="257">
        <v>1423011</v>
      </c>
      <c r="F1561" s="255" t="s">
        <v>911</v>
      </c>
      <c r="G1561" s="258">
        <v>100</v>
      </c>
      <c r="H1561" s="258"/>
      <c r="I1561" s="258"/>
      <c r="J1561" s="258"/>
      <c r="K1561" s="258"/>
      <c r="L1561" s="258"/>
      <c r="M1561" s="258"/>
      <c r="N1561" s="258"/>
      <c r="O1561" s="258"/>
      <c r="P1561" s="258"/>
      <c r="Q1561" s="258"/>
      <c r="R1561" s="258"/>
      <c r="S1561" s="258"/>
      <c r="T1561" s="258"/>
      <c r="U1561" s="258">
        <v>100</v>
      </c>
      <c r="V1561" s="279"/>
      <c r="W1561" s="280"/>
    </row>
    <row r="1562" spans="2:23">
      <c r="B1562" s="254" t="s">
        <v>2155</v>
      </c>
      <c r="C1562" s="255" t="s">
        <v>3889</v>
      </c>
      <c r="D1562" s="256" t="s">
        <v>4025</v>
      </c>
      <c r="E1562" s="257">
        <v>1412022</v>
      </c>
      <c r="F1562" s="255" t="s">
        <v>259</v>
      </c>
      <c r="G1562" s="258">
        <v>3000</v>
      </c>
      <c r="H1562" s="258"/>
      <c r="I1562" s="258"/>
      <c r="J1562" s="258"/>
      <c r="K1562" s="258"/>
      <c r="L1562" s="258"/>
      <c r="M1562" s="258"/>
      <c r="N1562" s="258"/>
      <c r="O1562" s="258"/>
      <c r="P1562" s="258"/>
      <c r="Q1562" s="258"/>
      <c r="R1562" s="258"/>
      <c r="S1562" s="258"/>
      <c r="T1562" s="258"/>
      <c r="U1562" s="258">
        <v>3000</v>
      </c>
      <c r="V1562" s="279"/>
      <c r="W1562" s="280"/>
    </row>
    <row r="1563" spans="2:23">
      <c r="B1563" s="254" t="s">
        <v>2155</v>
      </c>
      <c r="C1563" s="255" t="s">
        <v>3889</v>
      </c>
      <c r="D1563" s="256" t="s">
        <v>4025</v>
      </c>
      <c r="E1563" s="257">
        <v>1423078</v>
      </c>
      <c r="F1563" s="255" t="s">
        <v>915</v>
      </c>
      <c r="G1563" s="258">
        <v>3000</v>
      </c>
      <c r="H1563" s="258"/>
      <c r="I1563" s="258"/>
      <c r="J1563" s="258"/>
      <c r="K1563" s="258"/>
      <c r="L1563" s="258"/>
      <c r="M1563" s="258"/>
      <c r="N1563" s="258"/>
      <c r="O1563" s="258"/>
      <c r="P1563" s="258"/>
      <c r="Q1563" s="258"/>
      <c r="R1563" s="258"/>
      <c r="S1563" s="258"/>
      <c r="T1563" s="258"/>
      <c r="U1563" s="258">
        <v>3000</v>
      </c>
      <c r="V1563" s="279"/>
      <c r="W1563" s="280"/>
    </row>
    <row r="1564" spans="2:23">
      <c r="B1564" s="254" t="s">
        <v>2155</v>
      </c>
      <c r="C1564" s="255" t="s">
        <v>4026</v>
      </c>
      <c r="D1564" s="256" t="s">
        <v>4027</v>
      </c>
      <c r="E1564" s="257">
        <v>1423011</v>
      </c>
      <c r="F1564" s="255" t="s">
        <v>911</v>
      </c>
      <c r="G1564" s="258">
        <v>100</v>
      </c>
      <c r="H1564" s="258"/>
      <c r="I1564" s="258"/>
      <c r="J1564" s="258"/>
      <c r="K1564" s="258"/>
      <c r="L1564" s="258"/>
      <c r="M1564" s="258"/>
      <c r="N1564" s="258"/>
      <c r="O1564" s="258"/>
      <c r="P1564" s="258"/>
      <c r="Q1564" s="258"/>
      <c r="R1564" s="258"/>
      <c r="S1564" s="258"/>
      <c r="T1564" s="258"/>
      <c r="U1564" s="258">
        <v>100</v>
      </c>
      <c r="V1564" s="279"/>
      <c r="W1564" s="280"/>
    </row>
    <row r="1565" spans="2:23">
      <c r="B1565" s="254" t="s">
        <v>2155</v>
      </c>
      <c r="C1565" s="255" t="s">
        <v>3962</v>
      </c>
      <c r="D1565" s="256" t="s">
        <v>4028</v>
      </c>
      <c r="E1565" s="257">
        <v>1422011</v>
      </c>
      <c r="F1565" s="255" t="s">
        <v>906</v>
      </c>
      <c r="G1565" s="258">
        <v>2000</v>
      </c>
      <c r="H1565" s="258"/>
      <c r="I1565" s="258"/>
      <c r="J1565" s="258"/>
      <c r="K1565" s="258"/>
      <c r="L1565" s="258"/>
      <c r="M1565" s="258"/>
      <c r="N1565" s="258"/>
      <c r="O1565" s="258"/>
      <c r="P1565" s="258"/>
      <c r="Q1565" s="258"/>
      <c r="R1565" s="258"/>
      <c r="S1565" s="258"/>
      <c r="T1565" s="258"/>
      <c r="U1565" s="258">
        <v>2000</v>
      </c>
      <c r="V1565" s="279"/>
      <c r="W1565" s="280"/>
    </row>
    <row r="1566" spans="2:23">
      <c r="B1566" s="254" t="s">
        <v>2155</v>
      </c>
      <c r="C1566" s="255" t="s">
        <v>3962</v>
      </c>
      <c r="D1566" s="256" t="s">
        <v>4028</v>
      </c>
      <c r="E1566" s="257">
        <v>1423078</v>
      </c>
      <c r="F1566" s="255" t="s">
        <v>915</v>
      </c>
      <c r="G1566" s="258">
        <v>1000</v>
      </c>
      <c r="H1566" s="258"/>
      <c r="I1566" s="258"/>
      <c r="J1566" s="258"/>
      <c r="K1566" s="258"/>
      <c r="L1566" s="258"/>
      <c r="M1566" s="258"/>
      <c r="N1566" s="258"/>
      <c r="O1566" s="258"/>
      <c r="P1566" s="258"/>
      <c r="Q1566" s="258"/>
      <c r="R1566" s="258"/>
      <c r="S1566" s="258"/>
      <c r="T1566" s="258"/>
      <c r="U1566" s="258">
        <v>1000</v>
      </c>
      <c r="V1566" s="279"/>
      <c r="W1566" s="280"/>
    </row>
    <row r="1567" spans="2:23">
      <c r="B1567" s="254" t="s">
        <v>2155</v>
      </c>
      <c r="C1567" s="255" t="s">
        <v>3962</v>
      </c>
      <c r="D1567" s="256" t="s">
        <v>4028</v>
      </c>
      <c r="E1567" s="257">
        <v>1422033</v>
      </c>
      <c r="F1567" s="255" t="s">
        <v>311</v>
      </c>
      <c r="G1567" s="258">
        <v>1000</v>
      </c>
      <c r="H1567" s="258"/>
      <c r="I1567" s="258"/>
      <c r="J1567" s="258"/>
      <c r="K1567" s="258"/>
      <c r="L1567" s="258"/>
      <c r="M1567" s="258"/>
      <c r="N1567" s="258"/>
      <c r="O1567" s="258"/>
      <c r="P1567" s="258"/>
      <c r="Q1567" s="258"/>
      <c r="R1567" s="258"/>
      <c r="S1567" s="258"/>
      <c r="T1567" s="258"/>
      <c r="U1567" s="258">
        <v>1000</v>
      </c>
      <c r="V1567" s="279"/>
      <c r="W1567" s="280"/>
    </row>
    <row r="1568" spans="2:23">
      <c r="B1568" s="254" t="s">
        <v>2155</v>
      </c>
      <c r="C1568" s="255" t="s">
        <v>4029</v>
      </c>
      <c r="D1568" s="256" t="s">
        <v>4030</v>
      </c>
      <c r="E1568" s="257">
        <v>1422011</v>
      </c>
      <c r="F1568" s="255" t="s">
        <v>906</v>
      </c>
      <c r="G1568" s="258">
        <v>1200</v>
      </c>
      <c r="H1568" s="258"/>
      <c r="I1568" s="258"/>
      <c r="J1568" s="258"/>
      <c r="K1568" s="258"/>
      <c r="L1568" s="258"/>
      <c r="M1568" s="258"/>
      <c r="N1568" s="258"/>
      <c r="O1568" s="258"/>
      <c r="P1568" s="258"/>
      <c r="Q1568" s="258"/>
      <c r="R1568" s="258"/>
      <c r="S1568" s="258"/>
      <c r="T1568" s="258"/>
      <c r="U1568" s="258">
        <v>1200</v>
      </c>
      <c r="V1568" s="279"/>
      <c r="W1568" s="280"/>
    </row>
    <row r="1569" spans="2:23">
      <c r="B1569" s="254" t="s">
        <v>2155</v>
      </c>
      <c r="C1569" s="255" t="s">
        <v>4031</v>
      </c>
      <c r="D1569" s="256" t="s">
        <v>4032</v>
      </c>
      <c r="E1569" s="257">
        <v>1412007</v>
      </c>
      <c r="F1569" s="255" t="s">
        <v>894</v>
      </c>
      <c r="G1569" s="258">
        <v>50</v>
      </c>
      <c r="H1569" s="258"/>
      <c r="I1569" s="258"/>
      <c r="J1569" s="258"/>
      <c r="K1569" s="258"/>
      <c r="L1569" s="258"/>
      <c r="M1569" s="258"/>
      <c r="N1569" s="258"/>
      <c r="O1569" s="258"/>
      <c r="P1569" s="258"/>
      <c r="Q1569" s="258"/>
      <c r="R1569" s="258"/>
      <c r="S1569" s="258"/>
      <c r="T1569" s="258"/>
      <c r="U1569" s="258">
        <v>50</v>
      </c>
      <c r="V1569" s="279"/>
      <c r="W1569" s="280"/>
    </row>
    <row r="1570" spans="2:23">
      <c r="B1570" s="254" t="s">
        <v>2155</v>
      </c>
      <c r="C1570" s="255" t="s">
        <v>4033</v>
      </c>
      <c r="D1570" s="256" t="s">
        <v>4034</v>
      </c>
      <c r="E1570" s="257">
        <v>1423011</v>
      </c>
      <c r="F1570" s="255" t="s">
        <v>911</v>
      </c>
      <c r="G1570" s="258">
        <v>100</v>
      </c>
      <c r="H1570" s="258"/>
      <c r="I1570" s="258"/>
      <c r="J1570" s="258"/>
      <c r="K1570" s="258"/>
      <c r="L1570" s="258"/>
      <c r="M1570" s="258"/>
      <c r="N1570" s="258"/>
      <c r="O1570" s="258"/>
      <c r="P1570" s="258"/>
      <c r="Q1570" s="258"/>
      <c r="R1570" s="258"/>
      <c r="S1570" s="258"/>
      <c r="T1570" s="258"/>
      <c r="U1570" s="258">
        <v>100</v>
      </c>
      <c r="V1570" s="279"/>
      <c r="W1570" s="280"/>
    </row>
    <row r="1571" spans="2:23">
      <c r="B1571" s="254" t="s">
        <v>2123</v>
      </c>
      <c r="C1571" s="255" t="s">
        <v>4035</v>
      </c>
      <c r="D1571" s="256" t="s">
        <v>4036</v>
      </c>
      <c r="E1571" s="257">
        <v>1423011</v>
      </c>
      <c r="F1571" s="255" t="s">
        <v>911</v>
      </c>
      <c r="G1571" s="258">
        <v>220</v>
      </c>
      <c r="H1571" s="258"/>
      <c r="I1571" s="258"/>
      <c r="J1571" s="258"/>
      <c r="K1571" s="258"/>
      <c r="L1571" s="258"/>
      <c r="M1571" s="258"/>
      <c r="N1571" s="258"/>
      <c r="O1571" s="258"/>
      <c r="P1571" s="258"/>
      <c r="Q1571" s="258"/>
      <c r="R1571" s="258"/>
      <c r="S1571" s="258"/>
      <c r="T1571" s="258"/>
      <c r="U1571" s="258">
        <v>220</v>
      </c>
      <c r="V1571" s="279"/>
      <c r="W1571" s="280"/>
    </row>
    <row r="1572" spans="2:23">
      <c r="B1572" s="254" t="s">
        <v>2123</v>
      </c>
      <c r="C1572" s="255" t="s">
        <v>3952</v>
      </c>
      <c r="D1572" s="256" t="s">
        <v>4037</v>
      </c>
      <c r="E1572" s="257">
        <v>1423078</v>
      </c>
      <c r="F1572" s="255" t="s">
        <v>915</v>
      </c>
      <c r="G1572" s="258">
        <v>80</v>
      </c>
      <c r="H1572" s="258"/>
      <c r="I1572" s="258"/>
      <c r="J1572" s="258"/>
      <c r="K1572" s="258"/>
      <c r="L1572" s="258"/>
      <c r="M1572" s="258"/>
      <c r="N1572" s="258"/>
      <c r="O1572" s="258"/>
      <c r="P1572" s="258"/>
      <c r="Q1572" s="258"/>
      <c r="R1572" s="258"/>
      <c r="S1572" s="258"/>
      <c r="T1572" s="258"/>
      <c r="U1572" s="258">
        <v>80</v>
      </c>
      <c r="V1572" s="279"/>
      <c r="W1572" s="280"/>
    </row>
    <row r="1573" spans="2:23">
      <c r="B1573" s="254" t="s">
        <v>2123</v>
      </c>
      <c r="C1573" s="255" t="s">
        <v>3952</v>
      </c>
      <c r="D1573" s="256" t="s">
        <v>4038</v>
      </c>
      <c r="E1573" s="257">
        <v>1422011</v>
      </c>
      <c r="F1573" s="255" t="s">
        <v>906</v>
      </c>
      <c r="G1573" s="258">
        <v>100</v>
      </c>
      <c r="H1573" s="258"/>
      <c r="I1573" s="258"/>
      <c r="J1573" s="258"/>
      <c r="K1573" s="258"/>
      <c r="L1573" s="258"/>
      <c r="M1573" s="258"/>
      <c r="N1573" s="258"/>
      <c r="O1573" s="258"/>
      <c r="P1573" s="258"/>
      <c r="Q1573" s="258"/>
      <c r="R1573" s="258"/>
      <c r="S1573" s="258"/>
      <c r="T1573" s="258"/>
      <c r="U1573" s="258">
        <v>100</v>
      </c>
      <c r="V1573" s="279"/>
      <c r="W1573" s="280"/>
    </row>
    <row r="1574" spans="2:23">
      <c r="B1574" s="254" t="s">
        <v>2123</v>
      </c>
      <c r="C1574" s="255" t="s">
        <v>3952</v>
      </c>
      <c r="D1574" s="256" t="s">
        <v>4039</v>
      </c>
      <c r="E1574" s="257">
        <v>1422047</v>
      </c>
      <c r="F1574" s="255" t="s">
        <v>4040</v>
      </c>
      <c r="G1574" s="258">
        <v>4660</v>
      </c>
      <c r="H1574" s="258"/>
      <c r="I1574" s="258"/>
      <c r="J1574" s="258"/>
      <c r="K1574" s="258"/>
      <c r="L1574" s="258"/>
      <c r="M1574" s="258"/>
      <c r="N1574" s="258"/>
      <c r="O1574" s="258"/>
      <c r="P1574" s="258"/>
      <c r="Q1574" s="258"/>
      <c r="R1574" s="258"/>
      <c r="S1574" s="258"/>
      <c r="T1574" s="258"/>
      <c r="U1574" s="258">
        <v>4660</v>
      </c>
      <c r="V1574" s="279"/>
      <c r="W1574" s="280"/>
    </row>
    <row r="1575" spans="2:23">
      <c r="B1575" s="254" t="s">
        <v>2123</v>
      </c>
      <c r="C1575" s="255" t="s">
        <v>4013</v>
      </c>
      <c r="D1575" s="256" t="s">
        <v>4041</v>
      </c>
      <c r="E1575" s="257">
        <v>1412022</v>
      </c>
      <c r="F1575" s="255" t="s">
        <v>259</v>
      </c>
      <c r="G1575" s="258">
        <v>1400</v>
      </c>
      <c r="H1575" s="258"/>
      <c r="I1575" s="258"/>
      <c r="J1575" s="258"/>
      <c r="K1575" s="258"/>
      <c r="L1575" s="258"/>
      <c r="M1575" s="258"/>
      <c r="N1575" s="258"/>
      <c r="O1575" s="258"/>
      <c r="P1575" s="258"/>
      <c r="Q1575" s="258"/>
      <c r="R1575" s="258"/>
      <c r="S1575" s="258"/>
      <c r="T1575" s="258"/>
      <c r="U1575" s="258">
        <v>1400</v>
      </c>
      <c r="V1575" s="279"/>
      <c r="W1575" s="280"/>
    </row>
    <row r="1576" spans="2:23">
      <c r="B1576" s="254" t="s">
        <v>2123</v>
      </c>
      <c r="C1576" s="255" t="s">
        <v>4042</v>
      </c>
      <c r="D1576" s="256" t="s">
        <v>4043</v>
      </c>
      <c r="E1576" s="257">
        <v>1423011</v>
      </c>
      <c r="F1576" s="255" t="s">
        <v>911</v>
      </c>
      <c r="G1576" s="258">
        <v>220</v>
      </c>
      <c r="H1576" s="258"/>
      <c r="I1576" s="258"/>
      <c r="J1576" s="258"/>
      <c r="K1576" s="258"/>
      <c r="L1576" s="258"/>
      <c r="M1576" s="258"/>
      <c r="N1576" s="258"/>
      <c r="O1576" s="258"/>
      <c r="P1576" s="258"/>
      <c r="Q1576" s="258"/>
      <c r="R1576" s="258"/>
      <c r="S1576" s="258"/>
      <c r="T1576" s="258"/>
      <c r="U1576" s="258">
        <v>220</v>
      </c>
      <c r="V1576" s="279"/>
      <c r="W1576" s="280"/>
    </row>
    <row r="1577" spans="2:23">
      <c r="B1577" s="254" t="s">
        <v>2123</v>
      </c>
      <c r="C1577" s="255" t="s">
        <v>4044</v>
      </c>
      <c r="D1577" s="256" t="s">
        <v>4045</v>
      </c>
      <c r="E1577" s="257">
        <v>1412004</v>
      </c>
      <c r="F1577" s="255" t="s">
        <v>3939</v>
      </c>
      <c r="G1577" s="258">
        <v>100</v>
      </c>
      <c r="H1577" s="258"/>
      <c r="I1577" s="258"/>
      <c r="J1577" s="258"/>
      <c r="K1577" s="258"/>
      <c r="L1577" s="258"/>
      <c r="M1577" s="258"/>
      <c r="N1577" s="258"/>
      <c r="O1577" s="258"/>
      <c r="P1577" s="258"/>
      <c r="Q1577" s="258"/>
      <c r="R1577" s="258"/>
      <c r="S1577" s="258"/>
      <c r="T1577" s="258"/>
      <c r="U1577" s="258">
        <v>100</v>
      </c>
      <c r="V1577" s="279"/>
      <c r="W1577" s="280"/>
    </row>
    <row r="1578" spans="2:23">
      <c r="B1578" s="254" t="s">
        <v>2123</v>
      </c>
      <c r="C1578" s="255" t="s">
        <v>4046</v>
      </c>
      <c r="D1578" s="256" t="s">
        <v>4047</v>
      </c>
      <c r="E1578" s="257">
        <v>1412004</v>
      </c>
      <c r="F1578" s="255" t="s">
        <v>3939</v>
      </c>
      <c r="G1578" s="258">
        <v>100</v>
      </c>
      <c r="H1578" s="258"/>
      <c r="I1578" s="258"/>
      <c r="J1578" s="258"/>
      <c r="K1578" s="258"/>
      <c r="L1578" s="258"/>
      <c r="M1578" s="258"/>
      <c r="N1578" s="258"/>
      <c r="O1578" s="258"/>
      <c r="P1578" s="258"/>
      <c r="Q1578" s="258"/>
      <c r="R1578" s="258"/>
      <c r="S1578" s="258"/>
      <c r="T1578" s="258"/>
      <c r="U1578" s="258">
        <v>100</v>
      </c>
      <c r="V1578" s="279"/>
      <c r="W1578" s="280"/>
    </row>
    <row r="1579" spans="2:23">
      <c r="B1579" s="254" t="s">
        <v>2123</v>
      </c>
      <c r="C1579" s="255" t="s">
        <v>4046</v>
      </c>
      <c r="D1579" s="256" t="s">
        <v>4047</v>
      </c>
      <c r="E1579" s="257">
        <v>1412007</v>
      </c>
      <c r="F1579" s="255" t="s">
        <v>894</v>
      </c>
      <c r="G1579" s="258">
        <v>900</v>
      </c>
      <c r="H1579" s="258"/>
      <c r="I1579" s="258"/>
      <c r="J1579" s="258"/>
      <c r="K1579" s="258"/>
      <c r="L1579" s="258"/>
      <c r="M1579" s="258"/>
      <c r="N1579" s="258"/>
      <c r="O1579" s="258"/>
      <c r="P1579" s="258"/>
      <c r="Q1579" s="258"/>
      <c r="R1579" s="258"/>
      <c r="S1579" s="258"/>
      <c r="T1579" s="258"/>
      <c r="U1579" s="258">
        <v>900</v>
      </c>
      <c r="V1579" s="279"/>
      <c r="W1579" s="280"/>
    </row>
    <row r="1580" spans="2:23">
      <c r="B1580" s="254" t="s">
        <v>2123</v>
      </c>
      <c r="C1580" s="255" t="s">
        <v>4048</v>
      </c>
      <c r="D1580" s="256" t="s">
        <v>4049</v>
      </c>
      <c r="E1580" s="257">
        <v>1412004</v>
      </c>
      <c r="F1580" s="255" t="s">
        <v>3939</v>
      </c>
      <c r="G1580" s="258">
        <v>100</v>
      </c>
      <c r="H1580" s="258"/>
      <c r="I1580" s="258"/>
      <c r="J1580" s="258"/>
      <c r="K1580" s="258"/>
      <c r="L1580" s="258"/>
      <c r="M1580" s="258"/>
      <c r="N1580" s="258"/>
      <c r="O1580" s="258"/>
      <c r="P1580" s="258"/>
      <c r="Q1580" s="258"/>
      <c r="R1580" s="258"/>
      <c r="S1580" s="258"/>
      <c r="T1580" s="258"/>
      <c r="U1580" s="258">
        <v>100</v>
      </c>
      <c r="V1580" s="279"/>
      <c r="W1580" s="280"/>
    </row>
    <row r="1581" spans="2:23">
      <c r="B1581" s="254" t="s">
        <v>2123</v>
      </c>
      <c r="C1581" s="255" t="s">
        <v>4050</v>
      </c>
      <c r="D1581" s="256" t="s">
        <v>4051</v>
      </c>
      <c r="E1581" s="257">
        <v>1412004</v>
      </c>
      <c r="F1581" s="255" t="s">
        <v>3939</v>
      </c>
      <c r="G1581" s="258">
        <v>100</v>
      </c>
      <c r="H1581" s="258"/>
      <c r="I1581" s="258"/>
      <c r="J1581" s="258"/>
      <c r="K1581" s="258"/>
      <c r="L1581" s="258"/>
      <c r="M1581" s="258"/>
      <c r="N1581" s="258"/>
      <c r="O1581" s="258"/>
      <c r="P1581" s="258"/>
      <c r="Q1581" s="258"/>
      <c r="R1581" s="258"/>
      <c r="S1581" s="258"/>
      <c r="T1581" s="258"/>
      <c r="U1581" s="258">
        <v>100</v>
      </c>
      <c r="V1581" s="279"/>
      <c r="W1581" s="280"/>
    </row>
    <row r="1582" spans="2:23">
      <c r="B1582" s="254" t="s">
        <v>2123</v>
      </c>
      <c r="C1582" s="255" t="s">
        <v>4050</v>
      </c>
      <c r="D1582" s="256" t="s">
        <v>4051</v>
      </c>
      <c r="E1582" s="257">
        <v>1412007</v>
      </c>
      <c r="F1582" s="255" t="s">
        <v>894</v>
      </c>
      <c r="G1582" s="258">
        <v>1400</v>
      </c>
      <c r="H1582" s="258"/>
      <c r="I1582" s="258"/>
      <c r="J1582" s="258"/>
      <c r="K1582" s="258"/>
      <c r="L1582" s="258"/>
      <c r="M1582" s="258"/>
      <c r="N1582" s="258"/>
      <c r="O1582" s="258"/>
      <c r="P1582" s="258"/>
      <c r="Q1582" s="258"/>
      <c r="R1582" s="258"/>
      <c r="S1582" s="258"/>
      <c r="T1582" s="258"/>
      <c r="U1582" s="258">
        <v>1400</v>
      </c>
      <c r="V1582" s="279"/>
      <c r="W1582" s="280"/>
    </row>
    <row r="1583" spans="2:23">
      <c r="B1583" s="254" t="s">
        <v>2123</v>
      </c>
      <c r="C1583" s="255" t="s">
        <v>4052</v>
      </c>
      <c r="D1583" s="256" t="s">
        <v>4053</v>
      </c>
      <c r="E1583" s="257">
        <v>1423011</v>
      </c>
      <c r="F1583" s="255" t="s">
        <v>911</v>
      </c>
      <c r="G1583" s="258">
        <v>220</v>
      </c>
      <c r="H1583" s="258"/>
      <c r="I1583" s="258"/>
      <c r="J1583" s="258"/>
      <c r="K1583" s="258"/>
      <c r="L1583" s="258"/>
      <c r="M1583" s="258"/>
      <c r="N1583" s="258"/>
      <c r="O1583" s="258"/>
      <c r="P1583" s="258"/>
      <c r="Q1583" s="258"/>
      <c r="R1583" s="258"/>
      <c r="S1583" s="258"/>
      <c r="T1583" s="258"/>
      <c r="U1583" s="258">
        <v>220</v>
      </c>
      <c r="V1583" s="279"/>
      <c r="W1583" s="280"/>
    </row>
    <row r="1584" spans="2:23">
      <c r="B1584" s="254" t="s">
        <v>2123</v>
      </c>
      <c r="C1584" s="255" t="s">
        <v>4054</v>
      </c>
      <c r="D1584" s="256" t="s">
        <v>4055</v>
      </c>
      <c r="E1584" s="257">
        <v>1423011</v>
      </c>
      <c r="F1584" s="255" t="s">
        <v>911</v>
      </c>
      <c r="G1584" s="258">
        <v>100</v>
      </c>
      <c r="H1584" s="258"/>
      <c r="I1584" s="258"/>
      <c r="J1584" s="258"/>
      <c r="K1584" s="258"/>
      <c r="L1584" s="258"/>
      <c r="M1584" s="258"/>
      <c r="N1584" s="258"/>
      <c r="O1584" s="258"/>
      <c r="P1584" s="258"/>
      <c r="Q1584" s="258"/>
      <c r="R1584" s="258"/>
      <c r="S1584" s="258"/>
      <c r="T1584" s="258"/>
      <c r="U1584" s="258">
        <v>100</v>
      </c>
      <c r="V1584" s="279"/>
      <c r="W1584" s="280"/>
    </row>
    <row r="1585" spans="2:23">
      <c r="B1585" s="254" t="s">
        <v>2123</v>
      </c>
      <c r="C1585" s="255" t="s">
        <v>4056</v>
      </c>
      <c r="D1585" s="256" t="s">
        <v>4057</v>
      </c>
      <c r="E1585" s="257">
        <v>1412007</v>
      </c>
      <c r="F1585" s="255" t="s">
        <v>894</v>
      </c>
      <c r="G1585" s="258">
        <v>400</v>
      </c>
      <c r="H1585" s="258"/>
      <c r="I1585" s="258"/>
      <c r="J1585" s="258"/>
      <c r="K1585" s="258"/>
      <c r="L1585" s="258"/>
      <c r="M1585" s="258"/>
      <c r="N1585" s="258"/>
      <c r="O1585" s="258"/>
      <c r="P1585" s="258"/>
      <c r="Q1585" s="258"/>
      <c r="R1585" s="258"/>
      <c r="S1585" s="258"/>
      <c r="T1585" s="258"/>
      <c r="U1585" s="258">
        <v>400</v>
      </c>
      <c r="V1585" s="279"/>
      <c r="W1585" s="280"/>
    </row>
    <row r="1586" spans="2:23">
      <c r="B1586" s="254" t="s">
        <v>2123</v>
      </c>
      <c r="C1586" s="255" t="s">
        <v>4058</v>
      </c>
      <c r="D1586" s="256" t="s">
        <v>4059</v>
      </c>
      <c r="E1586" s="257">
        <v>1412004</v>
      </c>
      <c r="F1586" s="255" t="s">
        <v>3939</v>
      </c>
      <c r="G1586" s="258">
        <v>100</v>
      </c>
      <c r="H1586" s="258"/>
      <c r="I1586" s="258"/>
      <c r="J1586" s="258"/>
      <c r="K1586" s="258"/>
      <c r="L1586" s="258"/>
      <c r="M1586" s="258"/>
      <c r="N1586" s="258"/>
      <c r="O1586" s="258"/>
      <c r="P1586" s="258"/>
      <c r="Q1586" s="258"/>
      <c r="R1586" s="258"/>
      <c r="S1586" s="258"/>
      <c r="T1586" s="258"/>
      <c r="U1586" s="258">
        <v>100</v>
      </c>
      <c r="V1586" s="279"/>
      <c r="W1586" s="280"/>
    </row>
    <row r="1587" spans="2:23">
      <c r="B1587" s="254" t="s">
        <v>2123</v>
      </c>
      <c r="C1587" s="255" t="s">
        <v>4060</v>
      </c>
      <c r="D1587" s="256" t="s">
        <v>4061</v>
      </c>
      <c r="E1587" s="257">
        <v>1412004</v>
      </c>
      <c r="F1587" s="255" t="s">
        <v>3939</v>
      </c>
      <c r="G1587" s="258">
        <v>100</v>
      </c>
      <c r="H1587" s="258"/>
      <c r="I1587" s="258"/>
      <c r="J1587" s="258"/>
      <c r="K1587" s="258"/>
      <c r="L1587" s="258"/>
      <c r="M1587" s="258"/>
      <c r="N1587" s="258"/>
      <c r="O1587" s="258"/>
      <c r="P1587" s="258"/>
      <c r="Q1587" s="258"/>
      <c r="R1587" s="258"/>
      <c r="S1587" s="258"/>
      <c r="T1587" s="258"/>
      <c r="U1587" s="258">
        <v>100</v>
      </c>
      <c r="V1587" s="279"/>
      <c r="W1587" s="280"/>
    </row>
    <row r="1588" spans="2:23">
      <c r="B1588" s="254" t="s">
        <v>2126</v>
      </c>
      <c r="C1588" s="255" t="s">
        <v>3967</v>
      </c>
      <c r="D1588" s="256" t="s">
        <v>4062</v>
      </c>
      <c r="E1588" s="257">
        <v>1422011</v>
      </c>
      <c r="F1588" s="255" t="s">
        <v>906</v>
      </c>
      <c r="G1588" s="258">
        <v>3000</v>
      </c>
      <c r="H1588" s="258"/>
      <c r="I1588" s="258"/>
      <c r="J1588" s="258"/>
      <c r="K1588" s="258"/>
      <c r="L1588" s="258"/>
      <c r="M1588" s="258"/>
      <c r="N1588" s="258"/>
      <c r="O1588" s="258"/>
      <c r="P1588" s="258"/>
      <c r="Q1588" s="258"/>
      <c r="R1588" s="258"/>
      <c r="S1588" s="258"/>
      <c r="T1588" s="258"/>
      <c r="U1588" s="258">
        <v>3000</v>
      </c>
      <c r="V1588" s="279"/>
      <c r="W1588" s="280"/>
    </row>
    <row r="1589" spans="2:23">
      <c r="B1589" s="254" t="s">
        <v>2126</v>
      </c>
      <c r="C1589" s="255" t="s">
        <v>3967</v>
      </c>
      <c r="D1589" s="256" t="s">
        <v>4062</v>
      </c>
      <c r="E1589" s="257">
        <v>1422033</v>
      </c>
      <c r="F1589" s="255" t="s">
        <v>311</v>
      </c>
      <c r="G1589" s="258">
        <v>2110</v>
      </c>
      <c r="H1589" s="258"/>
      <c r="I1589" s="258"/>
      <c r="J1589" s="258"/>
      <c r="K1589" s="258"/>
      <c r="L1589" s="258"/>
      <c r="M1589" s="258"/>
      <c r="N1589" s="258"/>
      <c r="O1589" s="258"/>
      <c r="P1589" s="258"/>
      <c r="Q1589" s="258"/>
      <c r="R1589" s="258"/>
      <c r="S1589" s="258"/>
      <c r="T1589" s="258"/>
      <c r="U1589" s="258">
        <v>2110</v>
      </c>
      <c r="V1589" s="279"/>
      <c r="W1589" s="280"/>
    </row>
    <row r="1590" spans="2:23">
      <c r="B1590" s="254" t="s">
        <v>2126</v>
      </c>
      <c r="C1590" s="255" t="s">
        <v>2198</v>
      </c>
      <c r="D1590" s="256" t="s">
        <v>4063</v>
      </c>
      <c r="E1590" s="257">
        <v>1415052</v>
      </c>
      <c r="F1590" s="255" t="s">
        <v>898</v>
      </c>
      <c r="G1590" s="258">
        <v>2100</v>
      </c>
      <c r="H1590" s="258"/>
      <c r="I1590" s="258"/>
      <c r="J1590" s="258"/>
      <c r="K1590" s="258"/>
      <c r="L1590" s="258"/>
      <c r="M1590" s="258"/>
      <c r="N1590" s="258"/>
      <c r="O1590" s="258"/>
      <c r="P1590" s="258"/>
      <c r="Q1590" s="258"/>
      <c r="R1590" s="258"/>
      <c r="S1590" s="258"/>
      <c r="T1590" s="258"/>
      <c r="U1590" s="258">
        <v>2100</v>
      </c>
      <c r="V1590" s="279"/>
      <c r="W1590" s="280"/>
    </row>
    <row r="1591" spans="2:23">
      <c r="B1591" s="254" t="s">
        <v>2126</v>
      </c>
      <c r="C1591" s="255" t="s">
        <v>2198</v>
      </c>
      <c r="D1591" s="256" t="s">
        <v>4064</v>
      </c>
      <c r="E1591" s="257">
        <v>1422024</v>
      </c>
      <c r="F1591" s="255" t="s">
        <v>301</v>
      </c>
      <c r="G1591" s="258">
        <v>3200</v>
      </c>
      <c r="H1591" s="258"/>
      <c r="I1591" s="258"/>
      <c r="J1591" s="258"/>
      <c r="K1591" s="258"/>
      <c r="L1591" s="258"/>
      <c r="M1591" s="258"/>
      <c r="N1591" s="258"/>
      <c r="O1591" s="258"/>
      <c r="P1591" s="258"/>
      <c r="Q1591" s="258"/>
      <c r="R1591" s="258"/>
      <c r="S1591" s="258"/>
      <c r="T1591" s="258"/>
      <c r="U1591" s="258">
        <v>3200</v>
      </c>
      <c r="V1591" s="279"/>
      <c r="W1591" s="280"/>
    </row>
    <row r="1592" spans="2:23">
      <c r="B1592" s="254" t="s">
        <v>2126</v>
      </c>
      <c r="C1592" s="255" t="s">
        <v>4065</v>
      </c>
      <c r="D1592" s="256" t="s">
        <v>4066</v>
      </c>
      <c r="E1592" s="257">
        <v>1423078</v>
      </c>
      <c r="F1592" s="255" t="s">
        <v>915</v>
      </c>
      <c r="G1592" s="258">
        <v>90</v>
      </c>
      <c r="H1592" s="258"/>
      <c r="I1592" s="258"/>
      <c r="J1592" s="258"/>
      <c r="K1592" s="258"/>
      <c r="L1592" s="258"/>
      <c r="M1592" s="258"/>
      <c r="N1592" s="258"/>
      <c r="O1592" s="258"/>
      <c r="P1592" s="258"/>
      <c r="Q1592" s="258"/>
      <c r="R1592" s="258"/>
      <c r="S1592" s="258"/>
      <c r="T1592" s="258"/>
      <c r="U1592" s="258">
        <v>90</v>
      </c>
      <c r="V1592" s="279"/>
      <c r="W1592" s="280"/>
    </row>
    <row r="1593" spans="2:23">
      <c r="B1593" s="254" t="s">
        <v>2126</v>
      </c>
      <c r="C1593" s="255" t="s">
        <v>4067</v>
      </c>
      <c r="D1593" s="256" t="s">
        <v>4068</v>
      </c>
      <c r="E1593" s="257">
        <v>1423078</v>
      </c>
      <c r="F1593" s="255" t="s">
        <v>915</v>
      </c>
      <c r="G1593" s="258">
        <v>50</v>
      </c>
      <c r="H1593" s="258"/>
      <c r="I1593" s="258"/>
      <c r="J1593" s="258"/>
      <c r="K1593" s="258"/>
      <c r="L1593" s="258"/>
      <c r="M1593" s="258"/>
      <c r="N1593" s="258"/>
      <c r="O1593" s="258"/>
      <c r="P1593" s="258"/>
      <c r="Q1593" s="258"/>
      <c r="R1593" s="258"/>
      <c r="S1593" s="258"/>
      <c r="T1593" s="258"/>
      <c r="U1593" s="258">
        <v>50</v>
      </c>
      <c r="V1593" s="279"/>
      <c r="W1593" s="280"/>
    </row>
    <row r="1594" spans="2:23">
      <c r="B1594" s="254" t="s">
        <v>2126</v>
      </c>
      <c r="C1594" s="255" t="s">
        <v>3885</v>
      </c>
      <c r="D1594" s="256" t="s">
        <v>4069</v>
      </c>
      <c r="E1594" s="257">
        <v>1422011</v>
      </c>
      <c r="F1594" s="255" t="s">
        <v>906</v>
      </c>
      <c r="G1594" s="258">
        <v>500</v>
      </c>
      <c r="H1594" s="258"/>
      <c r="I1594" s="258"/>
      <c r="J1594" s="258"/>
      <c r="K1594" s="258"/>
      <c r="L1594" s="258"/>
      <c r="M1594" s="258"/>
      <c r="N1594" s="258"/>
      <c r="O1594" s="258"/>
      <c r="P1594" s="258"/>
      <c r="Q1594" s="258"/>
      <c r="R1594" s="258"/>
      <c r="S1594" s="258"/>
      <c r="T1594" s="258"/>
      <c r="U1594" s="258">
        <v>500</v>
      </c>
      <c r="V1594" s="279"/>
      <c r="W1594" s="280"/>
    </row>
    <row r="1595" spans="2:23">
      <c r="B1595" s="254" t="s">
        <v>2126</v>
      </c>
      <c r="C1595" s="255" t="s">
        <v>3885</v>
      </c>
      <c r="D1595" s="256" t="s">
        <v>4069</v>
      </c>
      <c r="E1595" s="257">
        <v>1422033</v>
      </c>
      <c r="F1595" s="255" t="s">
        <v>311</v>
      </c>
      <c r="G1595" s="258">
        <v>1720</v>
      </c>
      <c r="H1595" s="258"/>
      <c r="I1595" s="258"/>
      <c r="J1595" s="258"/>
      <c r="K1595" s="258"/>
      <c r="L1595" s="258"/>
      <c r="M1595" s="258"/>
      <c r="N1595" s="258"/>
      <c r="O1595" s="258"/>
      <c r="P1595" s="258"/>
      <c r="Q1595" s="258"/>
      <c r="R1595" s="258"/>
      <c r="S1595" s="258"/>
      <c r="T1595" s="258"/>
      <c r="U1595" s="258">
        <v>1720</v>
      </c>
      <c r="V1595" s="279"/>
      <c r="W1595" s="280"/>
    </row>
    <row r="1596" spans="2:23">
      <c r="B1596" s="254" t="s">
        <v>2126</v>
      </c>
      <c r="C1596" s="255" t="s">
        <v>4070</v>
      </c>
      <c r="D1596" s="256" t="s">
        <v>4071</v>
      </c>
      <c r="E1596" s="257">
        <v>1423011</v>
      </c>
      <c r="F1596" s="255" t="s">
        <v>911</v>
      </c>
      <c r="G1596" s="258">
        <v>100</v>
      </c>
      <c r="H1596" s="258"/>
      <c r="I1596" s="258"/>
      <c r="J1596" s="258"/>
      <c r="K1596" s="258"/>
      <c r="L1596" s="258"/>
      <c r="M1596" s="258"/>
      <c r="N1596" s="258"/>
      <c r="O1596" s="258"/>
      <c r="P1596" s="258"/>
      <c r="Q1596" s="258"/>
      <c r="R1596" s="258"/>
      <c r="S1596" s="258"/>
      <c r="T1596" s="258"/>
      <c r="U1596" s="258">
        <v>100</v>
      </c>
      <c r="V1596" s="279"/>
      <c r="W1596" s="280"/>
    </row>
    <row r="1597" spans="2:23">
      <c r="B1597" s="254" t="s">
        <v>2126</v>
      </c>
      <c r="C1597" s="255" t="s">
        <v>4072</v>
      </c>
      <c r="D1597" s="256" t="s">
        <v>4073</v>
      </c>
      <c r="E1597" s="257">
        <v>1412007</v>
      </c>
      <c r="F1597" s="255" t="s">
        <v>894</v>
      </c>
      <c r="G1597" s="258">
        <v>900</v>
      </c>
      <c r="H1597" s="258"/>
      <c r="I1597" s="258"/>
      <c r="J1597" s="258"/>
      <c r="K1597" s="258"/>
      <c r="L1597" s="258"/>
      <c r="M1597" s="258"/>
      <c r="N1597" s="258"/>
      <c r="O1597" s="258"/>
      <c r="P1597" s="258"/>
      <c r="Q1597" s="258"/>
      <c r="R1597" s="258"/>
      <c r="S1597" s="258"/>
      <c r="T1597" s="258"/>
      <c r="U1597" s="258">
        <v>900</v>
      </c>
      <c r="V1597" s="279"/>
      <c r="W1597" s="280"/>
    </row>
    <row r="1598" spans="2:23">
      <c r="B1598" s="254" t="s">
        <v>2126</v>
      </c>
      <c r="C1598" s="255" t="s">
        <v>4072</v>
      </c>
      <c r="D1598" s="256" t="s">
        <v>4073</v>
      </c>
      <c r="E1598" s="257">
        <v>1412004</v>
      </c>
      <c r="F1598" s="255" t="s">
        <v>3939</v>
      </c>
      <c r="G1598" s="258">
        <v>100</v>
      </c>
      <c r="H1598" s="258"/>
      <c r="I1598" s="258"/>
      <c r="J1598" s="258"/>
      <c r="K1598" s="258"/>
      <c r="L1598" s="258"/>
      <c r="M1598" s="258"/>
      <c r="N1598" s="258"/>
      <c r="O1598" s="258"/>
      <c r="P1598" s="258"/>
      <c r="Q1598" s="258"/>
      <c r="R1598" s="258"/>
      <c r="S1598" s="258"/>
      <c r="T1598" s="258"/>
      <c r="U1598" s="258">
        <v>100</v>
      </c>
      <c r="V1598" s="279"/>
      <c r="W1598" s="280"/>
    </row>
    <row r="1599" spans="2:23">
      <c r="B1599" s="254" t="s">
        <v>2126</v>
      </c>
      <c r="C1599" s="255" t="s">
        <v>4074</v>
      </c>
      <c r="D1599" s="256" t="s">
        <v>4075</v>
      </c>
      <c r="E1599" s="257">
        <v>1412022</v>
      </c>
      <c r="F1599" s="255" t="s">
        <v>259</v>
      </c>
      <c r="G1599" s="258">
        <v>1000</v>
      </c>
      <c r="H1599" s="258"/>
      <c r="I1599" s="258"/>
      <c r="J1599" s="258"/>
      <c r="K1599" s="258"/>
      <c r="L1599" s="258"/>
      <c r="M1599" s="258"/>
      <c r="N1599" s="258"/>
      <c r="O1599" s="258"/>
      <c r="P1599" s="258"/>
      <c r="Q1599" s="258"/>
      <c r="R1599" s="258"/>
      <c r="S1599" s="258"/>
      <c r="T1599" s="258"/>
      <c r="U1599" s="258">
        <v>1000</v>
      </c>
      <c r="V1599" s="279"/>
      <c r="W1599" s="280"/>
    </row>
    <row r="1600" spans="2:23">
      <c r="B1600" s="254" t="s">
        <v>2190</v>
      </c>
      <c r="C1600" s="255" t="s">
        <v>4076</v>
      </c>
      <c r="D1600" s="256" t="s">
        <v>4077</v>
      </c>
      <c r="E1600" s="257">
        <v>1412022</v>
      </c>
      <c r="F1600" s="255" t="s">
        <v>259</v>
      </c>
      <c r="G1600" s="258">
        <v>1236</v>
      </c>
      <c r="H1600" s="258"/>
      <c r="I1600" s="258"/>
      <c r="J1600" s="258"/>
      <c r="K1600" s="258"/>
      <c r="L1600" s="258"/>
      <c r="M1600" s="258"/>
      <c r="N1600" s="258"/>
      <c r="O1600" s="258"/>
      <c r="P1600" s="258"/>
      <c r="Q1600" s="258"/>
      <c r="R1600" s="258"/>
      <c r="S1600" s="258"/>
      <c r="T1600" s="258"/>
      <c r="U1600" s="258">
        <v>1236</v>
      </c>
      <c r="V1600" s="279"/>
      <c r="W1600" s="280"/>
    </row>
    <row r="1601" spans="2:23">
      <c r="B1601" s="254" t="s">
        <v>2190</v>
      </c>
      <c r="C1601" s="255" t="s">
        <v>3889</v>
      </c>
      <c r="D1601" s="256" t="s">
        <v>4078</v>
      </c>
      <c r="E1601" s="257">
        <v>1422040</v>
      </c>
      <c r="F1601" s="255" t="s">
        <v>3561</v>
      </c>
      <c r="G1601" s="258">
        <v>1000</v>
      </c>
      <c r="H1601" s="258"/>
      <c r="I1601" s="258"/>
      <c r="J1601" s="258"/>
      <c r="K1601" s="258"/>
      <c r="L1601" s="258"/>
      <c r="M1601" s="258"/>
      <c r="N1601" s="258"/>
      <c r="O1601" s="258"/>
      <c r="P1601" s="258"/>
      <c r="Q1601" s="258"/>
      <c r="R1601" s="258"/>
      <c r="S1601" s="258"/>
      <c r="T1601" s="258"/>
      <c r="U1601" s="258">
        <v>1000</v>
      </c>
      <c r="V1601" s="279"/>
      <c r="W1601" s="280"/>
    </row>
    <row r="1602" spans="2:23">
      <c r="B1602" s="254" t="s">
        <v>2190</v>
      </c>
      <c r="C1602" s="255" t="s">
        <v>4079</v>
      </c>
      <c r="D1602" s="256" t="s">
        <v>4080</v>
      </c>
      <c r="E1602" s="257">
        <v>1412007</v>
      </c>
      <c r="F1602" s="255" t="s">
        <v>894</v>
      </c>
      <c r="G1602" s="258">
        <v>2900</v>
      </c>
      <c r="H1602" s="258"/>
      <c r="I1602" s="258"/>
      <c r="J1602" s="258"/>
      <c r="K1602" s="258"/>
      <c r="L1602" s="258"/>
      <c r="M1602" s="258"/>
      <c r="N1602" s="258"/>
      <c r="O1602" s="258"/>
      <c r="P1602" s="258"/>
      <c r="Q1602" s="258"/>
      <c r="R1602" s="258"/>
      <c r="S1602" s="258"/>
      <c r="T1602" s="258"/>
      <c r="U1602" s="258">
        <v>2900</v>
      </c>
      <c r="V1602" s="279"/>
      <c r="W1602" s="280"/>
    </row>
    <row r="1603" spans="2:23">
      <c r="B1603" s="254" t="s">
        <v>2190</v>
      </c>
      <c r="C1603" s="255" t="s">
        <v>4079</v>
      </c>
      <c r="D1603" s="256" t="s">
        <v>4080</v>
      </c>
      <c r="E1603" s="257">
        <v>1412004</v>
      </c>
      <c r="F1603" s="255" t="s">
        <v>3939</v>
      </c>
      <c r="G1603" s="258">
        <v>100</v>
      </c>
      <c r="H1603" s="258"/>
      <c r="I1603" s="258"/>
      <c r="J1603" s="258"/>
      <c r="K1603" s="258"/>
      <c r="L1603" s="258"/>
      <c r="M1603" s="258"/>
      <c r="N1603" s="258"/>
      <c r="O1603" s="258"/>
      <c r="P1603" s="258"/>
      <c r="Q1603" s="258"/>
      <c r="R1603" s="258"/>
      <c r="S1603" s="258"/>
      <c r="T1603" s="258"/>
      <c r="U1603" s="258">
        <v>100</v>
      </c>
      <c r="V1603" s="279"/>
      <c r="W1603" s="280"/>
    </row>
    <row r="1604" spans="2:23">
      <c r="B1604" s="254" t="s">
        <v>2190</v>
      </c>
      <c r="C1604" s="255" t="s">
        <v>4081</v>
      </c>
      <c r="D1604" s="256" t="s">
        <v>4082</v>
      </c>
      <c r="E1604" s="257">
        <v>1412004</v>
      </c>
      <c r="F1604" s="255" t="s">
        <v>3939</v>
      </c>
      <c r="G1604" s="258">
        <v>100</v>
      </c>
      <c r="H1604" s="258"/>
      <c r="I1604" s="258"/>
      <c r="J1604" s="258"/>
      <c r="K1604" s="258"/>
      <c r="L1604" s="258"/>
      <c r="M1604" s="258"/>
      <c r="N1604" s="258"/>
      <c r="O1604" s="258"/>
      <c r="P1604" s="258"/>
      <c r="Q1604" s="258"/>
      <c r="R1604" s="258"/>
      <c r="S1604" s="258"/>
      <c r="T1604" s="258"/>
      <c r="U1604" s="258">
        <v>100</v>
      </c>
      <c r="V1604" s="279"/>
      <c r="W1604" s="280"/>
    </row>
    <row r="1605" spans="2:23">
      <c r="B1605" s="254" t="s">
        <v>2190</v>
      </c>
      <c r="C1605" s="255" t="s">
        <v>4083</v>
      </c>
      <c r="D1605" s="256" t="s">
        <v>4084</v>
      </c>
      <c r="E1605" s="257">
        <v>1412004</v>
      </c>
      <c r="F1605" s="255" t="s">
        <v>3939</v>
      </c>
      <c r="G1605" s="258">
        <v>100</v>
      </c>
      <c r="H1605" s="258"/>
      <c r="I1605" s="258"/>
      <c r="J1605" s="258"/>
      <c r="K1605" s="258"/>
      <c r="L1605" s="258"/>
      <c r="M1605" s="258"/>
      <c r="N1605" s="258"/>
      <c r="O1605" s="258"/>
      <c r="P1605" s="258"/>
      <c r="Q1605" s="258"/>
      <c r="R1605" s="258"/>
      <c r="S1605" s="258"/>
      <c r="T1605" s="258"/>
      <c r="U1605" s="258">
        <v>100</v>
      </c>
      <c r="V1605" s="279"/>
      <c r="W1605" s="280"/>
    </row>
    <row r="1606" spans="2:23">
      <c r="B1606" s="254" t="s">
        <v>2190</v>
      </c>
      <c r="C1606" s="255" t="s">
        <v>4085</v>
      </c>
      <c r="D1606" s="256" t="s">
        <v>4086</v>
      </c>
      <c r="E1606" s="257">
        <v>1412004</v>
      </c>
      <c r="F1606" s="255" t="s">
        <v>3939</v>
      </c>
      <c r="G1606" s="258">
        <v>100</v>
      </c>
      <c r="H1606" s="258"/>
      <c r="I1606" s="258"/>
      <c r="J1606" s="258"/>
      <c r="K1606" s="258"/>
      <c r="L1606" s="258"/>
      <c r="M1606" s="258"/>
      <c r="N1606" s="258"/>
      <c r="O1606" s="258"/>
      <c r="P1606" s="258"/>
      <c r="Q1606" s="258"/>
      <c r="R1606" s="258"/>
      <c r="S1606" s="258"/>
      <c r="T1606" s="258"/>
      <c r="U1606" s="258">
        <v>100</v>
      </c>
      <c r="V1606" s="279"/>
      <c r="W1606" s="280"/>
    </row>
    <row r="1607" spans="2:23">
      <c r="B1607" s="254" t="s">
        <v>2192</v>
      </c>
      <c r="C1607" s="255" t="s">
        <v>4087</v>
      </c>
      <c r="D1607" s="256" t="s">
        <v>4088</v>
      </c>
      <c r="E1607" s="257">
        <v>1412004</v>
      </c>
      <c r="F1607" s="255" t="s">
        <v>3939</v>
      </c>
      <c r="G1607" s="258">
        <v>100</v>
      </c>
      <c r="H1607" s="258"/>
      <c r="I1607" s="258"/>
      <c r="J1607" s="258"/>
      <c r="K1607" s="258"/>
      <c r="L1607" s="258"/>
      <c r="M1607" s="258"/>
      <c r="N1607" s="258"/>
      <c r="O1607" s="258"/>
      <c r="P1607" s="258"/>
      <c r="Q1607" s="258"/>
      <c r="R1607" s="258"/>
      <c r="S1607" s="258"/>
      <c r="T1607" s="258"/>
      <c r="U1607" s="258">
        <v>100</v>
      </c>
      <c r="V1607" s="279"/>
      <c r="W1607" s="280"/>
    </row>
    <row r="1608" spans="2:23">
      <c r="B1608" s="254" t="s">
        <v>2190</v>
      </c>
      <c r="C1608" s="255" t="s">
        <v>4085</v>
      </c>
      <c r="D1608" s="256" t="s">
        <v>4086</v>
      </c>
      <c r="E1608" s="257">
        <v>1412007</v>
      </c>
      <c r="F1608" s="255" t="s">
        <v>894</v>
      </c>
      <c r="G1608" s="258">
        <v>1100</v>
      </c>
      <c r="H1608" s="258"/>
      <c r="I1608" s="258"/>
      <c r="J1608" s="258"/>
      <c r="K1608" s="258"/>
      <c r="L1608" s="258"/>
      <c r="M1608" s="258"/>
      <c r="N1608" s="258"/>
      <c r="O1608" s="258"/>
      <c r="P1608" s="258"/>
      <c r="Q1608" s="258"/>
      <c r="R1608" s="258"/>
      <c r="S1608" s="258"/>
      <c r="T1608" s="258"/>
      <c r="U1608" s="258">
        <v>1100</v>
      </c>
      <c r="V1608" s="279"/>
      <c r="W1608" s="280"/>
    </row>
    <row r="1609" spans="2:23">
      <c r="B1609" s="254" t="s">
        <v>2192</v>
      </c>
      <c r="C1609" s="255" t="s">
        <v>4089</v>
      </c>
      <c r="D1609" s="256" t="s">
        <v>4090</v>
      </c>
      <c r="E1609" s="257">
        <v>1423078</v>
      </c>
      <c r="F1609" s="255" t="s">
        <v>915</v>
      </c>
      <c r="G1609" s="258">
        <v>500</v>
      </c>
      <c r="H1609" s="258"/>
      <c r="I1609" s="258"/>
      <c r="J1609" s="258"/>
      <c r="K1609" s="258"/>
      <c r="L1609" s="258"/>
      <c r="M1609" s="258"/>
      <c r="N1609" s="258"/>
      <c r="O1609" s="258"/>
      <c r="P1609" s="258"/>
      <c r="Q1609" s="258"/>
      <c r="R1609" s="258"/>
      <c r="S1609" s="258"/>
      <c r="T1609" s="258"/>
      <c r="U1609" s="258">
        <v>500</v>
      </c>
      <c r="V1609" s="279"/>
      <c r="W1609" s="280"/>
    </row>
    <row r="1610" spans="2:23">
      <c r="B1610" s="254" t="s">
        <v>2192</v>
      </c>
      <c r="C1610" s="255" t="s">
        <v>4091</v>
      </c>
      <c r="D1610" s="256" t="s">
        <v>4092</v>
      </c>
      <c r="E1610" s="257">
        <v>1412022</v>
      </c>
      <c r="F1610" s="255" t="s">
        <v>259</v>
      </c>
      <c r="G1610" s="258">
        <v>1236</v>
      </c>
      <c r="H1610" s="258"/>
      <c r="I1610" s="258"/>
      <c r="J1610" s="258"/>
      <c r="K1610" s="258"/>
      <c r="L1610" s="258"/>
      <c r="M1610" s="258"/>
      <c r="N1610" s="258"/>
      <c r="O1610" s="258"/>
      <c r="P1610" s="258"/>
      <c r="Q1610" s="258"/>
      <c r="R1610" s="258"/>
      <c r="S1610" s="258"/>
      <c r="T1610" s="258"/>
      <c r="U1610" s="258">
        <v>1236</v>
      </c>
      <c r="V1610" s="279"/>
      <c r="W1610" s="280"/>
    </row>
    <row r="1611" spans="2:23">
      <c r="B1611" s="254" t="s">
        <v>2192</v>
      </c>
      <c r="C1611" s="255" t="s">
        <v>4093</v>
      </c>
      <c r="D1611" s="256" t="s">
        <v>4094</v>
      </c>
      <c r="E1611" s="257">
        <v>1423078</v>
      </c>
      <c r="F1611" s="255" t="s">
        <v>915</v>
      </c>
      <c r="G1611" s="258">
        <v>120</v>
      </c>
      <c r="H1611" s="258"/>
      <c r="I1611" s="258"/>
      <c r="J1611" s="258"/>
      <c r="K1611" s="258"/>
      <c r="L1611" s="258"/>
      <c r="M1611" s="258"/>
      <c r="N1611" s="258"/>
      <c r="O1611" s="258"/>
      <c r="P1611" s="258"/>
      <c r="Q1611" s="258"/>
      <c r="R1611" s="258"/>
      <c r="S1611" s="258"/>
      <c r="T1611" s="258"/>
      <c r="U1611" s="258">
        <v>120</v>
      </c>
      <c r="V1611" s="279"/>
      <c r="W1611" s="280"/>
    </row>
    <row r="1612" spans="2:23">
      <c r="B1612" s="254" t="s">
        <v>2192</v>
      </c>
      <c r="C1612" s="255" t="s">
        <v>4070</v>
      </c>
      <c r="D1612" s="256" t="s">
        <v>4095</v>
      </c>
      <c r="E1612" s="257">
        <v>1423011</v>
      </c>
      <c r="F1612" s="255" t="s">
        <v>911</v>
      </c>
      <c r="G1612" s="258">
        <v>120</v>
      </c>
      <c r="H1612" s="258"/>
      <c r="I1612" s="258"/>
      <c r="J1612" s="258"/>
      <c r="K1612" s="258"/>
      <c r="L1612" s="258"/>
      <c r="M1612" s="258"/>
      <c r="N1612" s="258"/>
      <c r="O1612" s="258"/>
      <c r="P1612" s="258"/>
      <c r="Q1612" s="258"/>
      <c r="R1612" s="258"/>
      <c r="S1612" s="258"/>
      <c r="T1612" s="258"/>
      <c r="U1612" s="258">
        <v>120</v>
      </c>
      <c r="V1612" s="279"/>
      <c r="W1612" s="280"/>
    </row>
    <row r="1613" spans="2:23">
      <c r="B1613" s="254" t="s">
        <v>2192</v>
      </c>
      <c r="C1613" s="255" t="s">
        <v>4096</v>
      </c>
      <c r="D1613" s="256" t="s">
        <v>4097</v>
      </c>
      <c r="E1613" s="257">
        <v>1423011</v>
      </c>
      <c r="F1613" s="255" t="s">
        <v>911</v>
      </c>
      <c r="G1613" s="258">
        <v>220</v>
      </c>
      <c r="H1613" s="258"/>
      <c r="I1613" s="258"/>
      <c r="J1613" s="258"/>
      <c r="K1613" s="258"/>
      <c r="L1613" s="258"/>
      <c r="M1613" s="258"/>
      <c r="N1613" s="258"/>
      <c r="O1613" s="258"/>
      <c r="P1613" s="258"/>
      <c r="Q1613" s="258"/>
      <c r="R1613" s="258"/>
      <c r="S1613" s="258"/>
      <c r="T1613" s="258"/>
      <c r="U1613" s="258">
        <v>220</v>
      </c>
      <c r="V1613" s="279"/>
      <c r="W1613" s="280"/>
    </row>
    <row r="1614" spans="2:23">
      <c r="B1614" s="254" t="s">
        <v>2192</v>
      </c>
      <c r="C1614" s="255" t="s">
        <v>4098</v>
      </c>
      <c r="D1614" s="256" t="s">
        <v>4099</v>
      </c>
      <c r="E1614" s="257">
        <v>1412004</v>
      </c>
      <c r="F1614" s="255" t="s">
        <v>3939</v>
      </c>
      <c r="G1614" s="258">
        <v>100</v>
      </c>
      <c r="H1614" s="258"/>
      <c r="I1614" s="258"/>
      <c r="J1614" s="258"/>
      <c r="K1614" s="258"/>
      <c r="L1614" s="258"/>
      <c r="M1614" s="258"/>
      <c r="N1614" s="258"/>
      <c r="O1614" s="258"/>
      <c r="P1614" s="258"/>
      <c r="Q1614" s="258"/>
      <c r="R1614" s="258"/>
      <c r="S1614" s="258"/>
      <c r="T1614" s="258"/>
      <c r="U1614" s="258">
        <v>100</v>
      </c>
      <c r="V1614" s="279"/>
      <c r="W1614" s="280"/>
    </row>
    <row r="1615" spans="2:23">
      <c r="B1615" s="254" t="s">
        <v>2192</v>
      </c>
      <c r="C1615" s="255" t="s">
        <v>4098</v>
      </c>
      <c r="D1615" s="256" t="s">
        <v>4099</v>
      </c>
      <c r="E1615" s="257">
        <v>1412007</v>
      </c>
      <c r="F1615" s="255" t="s">
        <v>894</v>
      </c>
      <c r="G1615" s="258">
        <v>900</v>
      </c>
      <c r="H1615" s="258"/>
      <c r="I1615" s="258"/>
      <c r="J1615" s="258"/>
      <c r="K1615" s="258"/>
      <c r="L1615" s="258"/>
      <c r="M1615" s="258"/>
      <c r="N1615" s="258"/>
      <c r="O1615" s="258"/>
      <c r="P1615" s="258"/>
      <c r="Q1615" s="258"/>
      <c r="R1615" s="258"/>
      <c r="S1615" s="258"/>
      <c r="T1615" s="258"/>
      <c r="U1615" s="258">
        <v>900</v>
      </c>
      <c r="V1615" s="279"/>
      <c r="W1615" s="280"/>
    </row>
    <row r="1616" spans="2:23">
      <c r="B1616" s="254" t="s">
        <v>2192</v>
      </c>
      <c r="C1616" s="255" t="s">
        <v>4100</v>
      </c>
      <c r="D1616" s="256" t="s">
        <v>4101</v>
      </c>
      <c r="E1616" s="257">
        <v>1423078</v>
      </c>
      <c r="F1616" s="255" t="s">
        <v>915</v>
      </c>
      <c r="G1616" s="258">
        <v>150</v>
      </c>
      <c r="H1616" s="258"/>
      <c r="I1616" s="258"/>
      <c r="J1616" s="258"/>
      <c r="K1616" s="258"/>
      <c r="L1616" s="258"/>
      <c r="M1616" s="258"/>
      <c r="N1616" s="258"/>
      <c r="O1616" s="258"/>
      <c r="P1616" s="258"/>
      <c r="Q1616" s="258"/>
      <c r="R1616" s="258"/>
      <c r="S1616" s="258"/>
      <c r="T1616" s="258"/>
      <c r="U1616" s="258">
        <v>150</v>
      </c>
      <c r="V1616" s="279"/>
      <c r="W1616" s="280"/>
    </row>
    <row r="1617" spans="2:23">
      <c r="B1617" s="254" t="s">
        <v>2194</v>
      </c>
      <c r="C1617" s="255" t="s">
        <v>4102</v>
      </c>
      <c r="D1617" s="256" t="s">
        <v>4103</v>
      </c>
      <c r="E1617" s="257">
        <v>1423011</v>
      </c>
      <c r="F1617" s="255" t="s">
        <v>911</v>
      </c>
      <c r="G1617" s="258">
        <v>220</v>
      </c>
      <c r="H1617" s="258"/>
      <c r="I1617" s="258"/>
      <c r="J1617" s="258"/>
      <c r="K1617" s="258"/>
      <c r="L1617" s="258"/>
      <c r="M1617" s="258"/>
      <c r="N1617" s="258"/>
      <c r="O1617" s="258"/>
      <c r="P1617" s="258"/>
      <c r="Q1617" s="258"/>
      <c r="R1617" s="258"/>
      <c r="S1617" s="258"/>
      <c r="T1617" s="258"/>
      <c r="U1617" s="258">
        <v>220</v>
      </c>
      <c r="V1617" s="279"/>
      <c r="W1617" s="280"/>
    </row>
    <row r="1618" spans="2:23">
      <c r="B1618" s="254" t="s">
        <v>2194</v>
      </c>
      <c r="C1618" s="255" t="s">
        <v>4104</v>
      </c>
      <c r="D1618" s="256" t="s">
        <v>4105</v>
      </c>
      <c r="E1618" s="257">
        <v>1412007</v>
      </c>
      <c r="F1618" s="255" t="s">
        <v>894</v>
      </c>
      <c r="G1618" s="258">
        <v>300</v>
      </c>
      <c r="H1618" s="258"/>
      <c r="I1618" s="258"/>
      <c r="J1618" s="258"/>
      <c r="K1618" s="258"/>
      <c r="L1618" s="258"/>
      <c r="M1618" s="258"/>
      <c r="N1618" s="258"/>
      <c r="O1618" s="258"/>
      <c r="P1618" s="258"/>
      <c r="Q1618" s="258"/>
      <c r="R1618" s="258"/>
      <c r="S1618" s="258"/>
      <c r="T1618" s="258"/>
      <c r="U1618" s="258">
        <v>300</v>
      </c>
      <c r="V1618" s="279"/>
      <c r="W1618" s="280"/>
    </row>
    <row r="1619" spans="2:23">
      <c r="B1619" s="254" t="s">
        <v>2194</v>
      </c>
      <c r="C1619" s="255" t="s">
        <v>3918</v>
      </c>
      <c r="D1619" s="256" t="s">
        <v>4106</v>
      </c>
      <c r="E1619" s="257">
        <v>1422033</v>
      </c>
      <c r="F1619" s="255" t="s">
        <v>311</v>
      </c>
      <c r="G1619" s="258">
        <v>1790</v>
      </c>
      <c r="H1619" s="258"/>
      <c r="I1619" s="258"/>
      <c r="J1619" s="258"/>
      <c r="K1619" s="258"/>
      <c r="L1619" s="258"/>
      <c r="M1619" s="258"/>
      <c r="N1619" s="258"/>
      <c r="O1619" s="258"/>
      <c r="P1619" s="258"/>
      <c r="Q1619" s="258"/>
      <c r="R1619" s="258"/>
      <c r="S1619" s="258"/>
      <c r="T1619" s="258"/>
      <c r="U1619" s="258">
        <v>1790</v>
      </c>
      <c r="V1619" s="279"/>
      <c r="W1619" s="280"/>
    </row>
    <row r="1620" spans="2:23">
      <c r="B1620" s="254" t="s">
        <v>2194</v>
      </c>
      <c r="C1620" s="255" t="s">
        <v>4029</v>
      </c>
      <c r="D1620" s="256" t="s">
        <v>4107</v>
      </c>
      <c r="E1620" s="257">
        <v>1422033</v>
      </c>
      <c r="F1620" s="255" t="s">
        <v>311</v>
      </c>
      <c r="G1620" s="258">
        <v>2000</v>
      </c>
      <c r="H1620" s="258"/>
      <c r="I1620" s="258"/>
      <c r="J1620" s="258"/>
      <c r="K1620" s="258"/>
      <c r="L1620" s="258"/>
      <c r="M1620" s="258"/>
      <c r="N1620" s="258"/>
      <c r="O1620" s="258"/>
      <c r="P1620" s="258"/>
      <c r="Q1620" s="258"/>
      <c r="R1620" s="258"/>
      <c r="S1620" s="258"/>
      <c r="T1620" s="258"/>
      <c r="U1620" s="258">
        <v>2000</v>
      </c>
      <c r="V1620" s="279"/>
      <c r="W1620" s="280"/>
    </row>
    <row r="1621" spans="2:23">
      <c r="B1621" s="254" t="s">
        <v>2194</v>
      </c>
      <c r="C1621" s="255" t="s">
        <v>4108</v>
      </c>
      <c r="D1621" s="256" t="s">
        <v>4109</v>
      </c>
      <c r="E1621" s="257">
        <v>1423078</v>
      </c>
      <c r="F1621" s="255" t="s">
        <v>915</v>
      </c>
      <c r="G1621" s="258">
        <v>150</v>
      </c>
      <c r="H1621" s="258"/>
      <c r="I1621" s="258"/>
      <c r="J1621" s="258"/>
      <c r="K1621" s="258"/>
      <c r="L1621" s="258"/>
      <c r="M1621" s="258"/>
      <c r="N1621" s="258"/>
      <c r="O1621" s="258"/>
      <c r="P1621" s="258"/>
      <c r="Q1621" s="258"/>
      <c r="R1621" s="258"/>
      <c r="S1621" s="258"/>
      <c r="T1621" s="258"/>
      <c r="U1621" s="258">
        <v>150</v>
      </c>
      <c r="V1621" s="279"/>
      <c r="W1621" s="280"/>
    </row>
    <row r="1622" spans="2:23">
      <c r="B1622" s="254" t="s">
        <v>2194</v>
      </c>
      <c r="C1622" s="255" t="s">
        <v>4110</v>
      </c>
      <c r="D1622" s="256" t="s">
        <v>4111</v>
      </c>
      <c r="E1622" s="257">
        <v>1423078</v>
      </c>
      <c r="F1622" s="255" t="s">
        <v>915</v>
      </c>
      <c r="G1622" s="258" t="s">
        <v>2445</v>
      </c>
      <c r="H1622" s="258"/>
      <c r="I1622" s="258"/>
      <c r="J1622" s="258"/>
      <c r="K1622" s="258"/>
      <c r="L1622" s="258"/>
      <c r="M1622" s="258"/>
      <c r="N1622" s="258"/>
      <c r="O1622" s="258"/>
      <c r="P1622" s="258"/>
      <c r="Q1622" s="258"/>
      <c r="R1622" s="258"/>
      <c r="S1622" s="258"/>
      <c r="T1622" s="258"/>
      <c r="U1622" s="258" t="s">
        <v>2445</v>
      </c>
      <c r="V1622" s="279"/>
      <c r="W1622" s="280"/>
    </row>
    <row r="1623" spans="2:23">
      <c r="B1623" s="254" t="s">
        <v>2194</v>
      </c>
      <c r="C1623" s="255" t="s">
        <v>4112</v>
      </c>
      <c r="D1623" s="256" t="s">
        <v>4113</v>
      </c>
      <c r="E1623" s="257">
        <v>1423078</v>
      </c>
      <c r="F1623" s="255" t="s">
        <v>915</v>
      </c>
      <c r="G1623" s="258" t="s">
        <v>2445</v>
      </c>
      <c r="H1623" s="258"/>
      <c r="I1623" s="258"/>
      <c r="J1623" s="258"/>
      <c r="K1623" s="258"/>
      <c r="L1623" s="258"/>
      <c r="M1623" s="258"/>
      <c r="N1623" s="258"/>
      <c r="O1623" s="258"/>
      <c r="P1623" s="258"/>
      <c r="Q1623" s="258"/>
      <c r="R1623" s="258"/>
      <c r="S1623" s="258"/>
      <c r="T1623" s="258"/>
      <c r="U1623" s="258" t="s">
        <v>2445</v>
      </c>
      <c r="V1623" s="279"/>
      <c r="W1623" s="280"/>
    </row>
    <row r="1624" spans="2:23">
      <c r="B1624" s="254" t="s">
        <v>2194</v>
      </c>
      <c r="C1624" s="255" t="s">
        <v>4114</v>
      </c>
      <c r="D1624" s="256" t="s">
        <v>4115</v>
      </c>
      <c r="E1624" s="257">
        <v>1423078</v>
      </c>
      <c r="F1624" s="255" t="s">
        <v>915</v>
      </c>
      <c r="G1624" s="258" t="s">
        <v>2445</v>
      </c>
      <c r="H1624" s="258"/>
      <c r="I1624" s="258"/>
      <c r="J1624" s="258"/>
      <c r="K1624" s="258"/>
      <c r="L1624" s="258"/>
      <c r="M1624" s="258"/>
      <c r="N1624" s="258"/>
      <c r="O1624" s="258"/>
      <c r="P1624" s="258"/>
      <c r="Q1624" s="258"/>
      <c r="R1624" s="258"/>
      <c r="S1624" s="258"/>
      <c r="T1624" s="258"/>
      <c r="U1624" s="258" t="s">
        <v>2445</v>
      </c>
      <c r="V1624" s="279"/>
      <c r="W1624" s="280"/>
    </row>
    <row r="1625" spans="2:23">
      <c r="B1625" s="254" t="s">
        <v>2194</v>
      </c>
      <c r="C1625" s="255" t="s">
        <v>4116</v>
      </c>
      <c r="D1625" s="256" t="s">
        <v>4117</v>
      </c>
      <c r="E1625" s="257">
        <v>1423078</v>
      </c>
      <c r="F1625" s="255" t="s">
        <v>915</v>
      </c>
      <c r="G1625" s="258" t="s">
        <v>2445</v>
      </c>
      <c r="H1625" s="258"/>
      <c r="I1625" s="258"/>
      <c r="J1625" s="258"/>
      <c r="K1625" s="258"/>
      <c r="L1625" s="258"/>
      <c r="M1625" s="258"/>
      <c r="N1625" s="258"/>
      <c r="O1625" s="258"/>
      <c r="P1625" s="258"/>
      <c r="Q1625" s="258"/>
      <c r="R1625" s="258"/>
      <c r="S1625" s="258"/>
      <c r="T1625" s="258"/>
      <c r="U1625" s="258" t="s">
        <v>2445</v>
      </c>
      <c r="V1625" s="279"/>
      <c r="W1625" s="280"/>
    </row>
    <row r="1626" spans="2:23">
      <c r="B1626" s="254" t="s">
        <v>2194</v>
      </c>
      <c r="C1626" s="255" t="s">
        <v>4118</v>
      </c>
      <c r="D1626" s="256" t="s">
        <v>4119</v>
      </c>
      <c r="E1626" s="257">
        <v>1423078</v>
      </c>
      <c r="F1626" s="255" t="s">
        <v>915</v>
      </c>
      <c r="G1626" s="258" t="s">
        <v>2445</v>
      </c>
      <c r="H1626" s="258"/>
      <c r="I1626" s="258"/>
      <c r="J1626" s="258"/>
      <c r="K1626" s="258"/>
      <c r="L1626" s="258"/>
      <c r="M1626" s="258"/>
      <c r="N1626" s="258"/>
      <c r="O1626" s="258"/>
      <c r="P1626" s="258"/>
      <c r="Q1626" s="258"/>
      <c r="R1626" s="258"/>
      <c r="S1626" s="258"/>
      <c r="T1626" s="258"/>
      <c r="U1626" s="258" t="s">
        <v>2445</v>
      </c>
      <c r="V1626" s="279"/>
      <c r="W1626" s="280"/>
    </row>
    <row r="1627" spans="2:23">
      <c r="B1627" s="254" t="s">
        <v>4120</v>
      </c>
      <c r="C1627" s="255" t="s">
        <v>4121</v>
      </c>
      <c r="D1627" s="256" t="s">
        <v>4122</v>
      </c>
      <c r="E1627" s="257">
        <v>1423078</v>
      </c>
      <c r="F1627" s="255" t="s">
        <v>915</v>
      </c>
      <c r="G1627" s="258" t="s">
        <v>2445</v>
      </c>
      <c r="H1627" s="258"/>
      <c r="I1627" s="258"/>
      <c r="J1627" s="258"/>
      <c r="K1627" s="258"/>
      <c r="L1627" s="258"/>
      <c r="M1627" s="258"/>
      <c r="N1627" s="258"/>
      <c r="O1627" s="258"/>
      <c r="P1627" s="258"/>
      <c r="Q1627" s="258"/>
      <c r="R1627" s="258"/>
      <c r="S1627" s="258"/>
      <c r="T1627" s="258"/>
      <c r="U1627" s="258" t="s">
        <v>2445</v>
      </c>
      <c r="V1627" s="279"/>
      <c r="W1627" s="280"/>
    </row>
    <row r="1628" spans="2:23">
      <c r="B1628" s="254" t="s">
        <v>2194</v>
      </c>
      <c r="C1628" s="255" t="s">
        <v>4123</v>
      </c>
      <c r="D1628" s="256" t="s">
        <v>4124</v>
      </c>
      <c r="E1628" s="257">
        <v>1423078</v>
      </c>
      <c r="F1628" s="255" t="s">
        <v>915</v>
      </c>
      <c r="G1628" s="258" t="s">
        <v>2445</v>
      </c>
      <c r="H1628" s="258"/>
      <c r="I1628" s="258"/>
      <c r="J1628" s="258"/>
      <c r="K1628" s="258"/>
      <c r="L1628" s="258"/>
      <c r="M1628" s="258"/>
      <c r="N1628" s="258"/>
      <c r="O1628" s="258"/>
      <c r="P1628" s="258"/>
      <c r="Q1628" s="258"/>
      <c r="R1628" s="258"/>
      <c r="S1628" s="258"/>
      <c r="T1628" s="258"/>
      <c r="U1628" s="258" t="s">
        <v>2445</v>
      </c>
      <c r="V1628" s="279"/>
      <c r="W1628" s="280"/>
    </row>
    <row r="1629" spans="2:23">
      <c r="B1629" s="254" t="s">
        <v>2194</v>
      </c>
      <c r="C1629" s="255" t="s">
        <v>4125</v>
      </c>
      <c r="D1629" s="256" t="s">
        <v>4126</v>
      </c>
      <c r="E1629" s="257">
        <v>1423078</v>
      </c>
      <c r="F1629" s="255" t="s">
        <v>915</v>
      </c>
      <c r="G1629" s="258" t="s">
        <v>2445</v>
      </c>
      <c r="H1629" s="258"/>
      <c r="I1629" s="258"/>
      <c r="J1629" s="258"/>
      <c r="K1629" s="258"/>
      <c r="L1629" s="258"/>
      <c r="M1629" s="258"/>
      <c r="N1629" s="258"/>
      <c r="O1629" s="258"/>
      <c r="P1629" s="258"/>
      <c r="Q1629" s="258"/>
      <c r="R1629" s="258"/>
      <c r="S1629" s="258"/>
      <c r="T1629" s="258"/>
      <c r="U1629" s="258" t="s">
        <v>2445</v>
      </c>
      <c r="V1629" s="279"/>
      <c r="W1629" s="280"/>
    </row>
    <row r="1630" spans="2:23">
      <c r="B1630" s="254" t="s">
        <v>2194</v>
      </c>
      <c r="C1630" s="255" t="s">
        <v>4127</v>
      </c>
      <c r="D1630" s="256" t="s">
        <v>4128</v>
      </c>
      <c r="E1630" s="257">
        <v>1423078</v>
      </c>
      <c r="F1630" s="255" t="s">
        <v>915</v>
      </c>
      <c r="G1630" s="258" t="s">
        <v>2445</v>
      </c>
      <c r="H1630" s="258"/>
      <c r="I1630" s="258"/>
      <c r="J1630" s="258"/>
      <c r="K1630" s="258"/>
      <c r="L1630" s="258"/>
      <c r="M1630" s="258"/>
      <c r="N1630" s="258"/>
      <c r="O1630" s="258"/>
      <c r="P1630" s="258"/>
      <c r="Q1630" s="258"/>
      <c r="R1630" s="258"/>
      <c r="S1630" s="258"/>
      <c r="T1630" s="258"/>
      <c r="U1630" s="258" t="s">
        <v>2445</v>
      </c>
      <c r="V1630" s="279"/>
      <c r="W1630" s="280"/>
    </row>
    <row r="1631" spans="2:23">
      <c r="B1631" s="254" t="s">
        <v>2194</v>
      </c>
      <c r="C1631" s="255" t="s">
        <v>3922</v>
      </c>
      <c r="D1631" s="256" t="s">
        <v>4129</v>
      </c>
      <c r="E1631" s="257">
        <v>1422011</v>
      </c>
      <c r="F1631" s="255" t="s">
        <v>906</v>
      </c>
      <c r="G1631" s="258">
        <v>4000</v>
      </c>
      <c r="H1631" s="258"/>
      <c r="I1631" s="258"/>
      <c r="J1631" s="258"/>
      <c r="K1631" s="258"/>
      <c r="L1631" s="258"/>
      <c r="M1631" s="258"/>
      <c r="N1631" s="258"/>
      <c r="O1631" s="258"/>
      <c r="P1631" s="258"/>
      <c r="Q1631" s="258"/>
      <c r="R1631" s="258"/>
      <c r="S1631" s="258"/>
      <c r="T1631" s="258"/>
      <c r="U1631" s="258">
        <v>4000</v>
      </c>
      <c r="V1631" s="279"/>
      <c r="W1631" s="280"/>
    </row>
    <row r="1632" spans="2:23">
      <c r="B1632" s="254" t="s">
        <v>2194</v>
      </c>
      <c r="C1632" s="255" t="s">
        <v>3922</v>
      </c>
      <c r="D1632" s="256" t="s">
        <v>4129</v>
      </c>
      <c r="E1632" s="257">
        <v>1422033</v>
      </c>
      <c r="F1632" s="255" t="s">
        <v>311</v>
      </c>
      <c r="G1632" s="258">
        <v>2250</v>
      </c>
      <c r="H1632" s="258"/>
      <c r="I1632" s="258"/>
      <c r="J1632" s="258"/>
      <c r="K1632" s="258"/>
      <c r="L1632" s="258"/>
      <c r="M1632" s="258"/>
      <c r="N1632" s="258"/>
      <c r="O1632" s="258"/>
      <c r="P1632" s="258"/>
      <c r="Q1632" s="258"/>
      <c r="R1632" s="258"/>
      <c r="S1632" s="258"/>
      <c r="T1632" s="258"/>
      <c r="U1632" s="258">
        <v>2250</v>
      </c>
      <c r="V1632" s="279"/>
      <c r="W1632" s="280"/>
    </row>
    <row r="1633" spans="2:23">
      <c r="B1633" s="254" t="s">
        <v>2194</v>
      </c>
      <c r="C1633" s="255" t="s">
        <v>3972</v>
      </c>
      <c r="D1633" s="256" t="s">
        <v>4130</v>
      </c>
      <c r="E1633" s="257">
        <v>1422033</v>
      </c>
      <c r="F1633" s="255" t="s">
        <v>311</v>
      </c>
      <c r="G1633" s="258">
        <v>1000</v>
      </c>
      <c r="H1633" s="258"/>
      <c r="I1633" s="258"/>
      <c r="J1633" s="258"/>
      <c r="K1633" s="258"/>
      <c r="L1633" s="258"/>
      <c r="M1633" s="258"/>
      <c r="N1633" s="258"/>
      <c r="O1633" s="258"/>
      <c r="P1633" s="258"/>
      <c r="Q1633" s="258"/>
      <c r="R1633" s="258"/>
      <c r="S1633" s="258"/>
      <c r="T1633" s="258"/>
      <c r="U1633" s="258">
        <v>1000</v>
      </c>
      <c r="V1633" s="279"/>
      <c r="W1633" s="280"/>
    </row>
    <row r="1634" spans="2:23">
      <c r="B1634" s="254" t="s">
        <v>2194</v>
      </c>
      <c r="C1634" s="255" t="s">
        <v>4131</v>
      </c>
      <c r="D1634" s="256" t="s">
        <v>4132</v>
      </c>
      <c r="E1634" s="257">
        <v>1423078</v>
      </c>
      <c r="F1634" s="255" t="s">
        <v>915</v>
      </c>
      <c r="G1634" s="258" t="s">
        <v>2445</v>
      </c>
      <c r="H1634" s="258"/>
      <c r="I1634" s="258"/>
      <c r="J1634" s="258"/>
      <c r="K1634" s="258"/>
      <c r="L1634" s="258"/>
      <c r="M1634" s="258"/>
      <c r="N1634" s="258"/>
      <c r="O1634" s="258"/>
      <c r="P1634" s="258"/>
      <c r="Q1634" s="258"/>
      <c r="R1634" s="258"/>
      <c r="S1634" s="258"/>
      <c r="T1634" s="258"/>
      <c r="U1634" s="258" t="s">
        <v>2445</v>
      </c>
      <c r="V1634" s="279"/>
      <c r="W1634" s="280"/>
    </row>
    <row r="1635" spans="2:23">
      <c r="B1635" s="254" t="s">
        <v>2194</v>
      </c>
      <c r="C1635" s="255" t="s">
        <v>4133</v>
      </c>
      <c r="D1635" s="256" t="s">
        <v>4134</v>
      </c>
      <c r="E1635" s="257">
        <v>1423078</v>
      </c>
      <c r="F1635" s="255" t="s">
        <v>915</v>
      </c>
      <c r="G1635" s="258" t="s">
        <v>2445</v>
      </c>
      <c r="H1635" s="258"/>
      <c r="I1635" s="258"/>
      <c r="J1635" s="258"/>
      <c r="K1635" s="258"/>
      <c r="L1635" s="258"/>
      <c r="M1635" s="258"/>
      <c r="N1635" s="258"/>
      <c r="O1635" s="258"/>
      <c r="P1635" s="258"/>
      <c r="Q1635" s="258"/>
      <c r="R1635" s="258"/>
      <c r="S1635" s="258"/>
      <c r="T1635" s="258"/>
      <c r="U1635" s="258" t="s">
        <v>2445</v>
      </c>
      <c r="V1635" s="279"/>
      <c r="W1635" s="280"/>
    </row>
    <row r="1636" spans="2:23">
      <c r="B1636" s="254" t="s">
        <v>2194</v>
      </c>
      <c r="C1636" s="255" t="s">
        <v>4135</v>
      </c>
      <c r="D1636" s="256" t="s">
        <v>4136</v>
      </c>
      <c r="E1636" s="257">
        <v>1423078</v>
      </c>
      <c r="F1636" s="255" t="s">
        <v>915</v>
      </c>
      <c r="G1636" s="258" t="s">
        <v>2445</v>
      </c>
      <c r="H1636" s="258"/>
      <c r="I1636" s="258"/>
      <c r="J1636" s="258"/>
      <c r="K1636" s="258"/>
      <c r="L1636" s="258"/>
      <c r="M1636" s="258"/>
      <c r="N1636" s="258"/>
      <c r="O1636" s="258"/>
      <c r="P1636" s="258"/>
      <c r="Q1636" s="258"/>
      <c r="R1636" s="258"/>
      <c r="S1636" s="258"/>
      <c r="T1636" s="258"/>
      <c r="U1636" s="258" t="s">
        <v>2445</v>
      </c>
      <c r="V1636" s="279"/>
      <c r="W1636" s="280"/>
    </row>
    <row r="1637" spans="2:23">
      <c r="B1637" s="254" t="s">
        <v>2194</v>
      </c>
      <c r="C1637" s="255" t="s">
        <v>4137</v>
      </c>
      <c r="D1637" s="256" t="s">
        <v>4138</v>
      </c>
      <c r="E1637" s="257">
        <v>1423078</v>
      </c>
      <c r="F1637" s="255" t="s">
        <v>915</v>
      </c>
      <c r="G1637" s="258" t="s">
        <v>2445</v>
      </c>
      <c r="H1637" s="258"/>
      <c r="I1637" s="258"/>
      <c r="J1637" s="258"/>
      <c r="K1637" s="258"/>
      <c r="L1637" s="258"/>
      <c r="M1637" s="258"/>
      <c r="N1637" s="258"/>
      <c r="O1637" s="258"/>
      <c r="P1637" s="258"/>
      <c r="Q1637" s="258"/>
      <c r="R1637" s="258"/>
      <c r="S1637" s="258"/>
      <c r="T1637" s="258"/>
      <c r="U1637" s="258" t="s">
        <v>2445</v>
      </c>
      <c r="V1637" s="279"/>
      <c r="W1637" s="280"/>
    </row>
    <row r="1638" spans="2:23">
      <c r="B1638" s="254" t="s">
        <v>2194</v>
      </c>
      <c r="C1638" s="255" t="s">
        <v>4139</v>
      </c>
      <c r="D1638" s="256" t="s">
        <v>4140</v>
      </c>
      <c r="E1638" s="257">
        <v>1423078</v>
      </c>
      <c r="F1638" s="255" t="s">
        <v>915</v>
      </c>
      <c r="G1638" s="258" t="s">
        <v>2445</v>
      </c>
      <c r="H1638" s="258"/>
      <c r="I1638" s="258"/>
      <c r="J1638" s="258"/>
      <c r="K1638" s="258"/>
      <c r="L1638" s="258"/>
      <c r="M1638" s="258"/>
      <c r="N1638" s="258"/>
      <c r="O1638" s="258"/>
      <c r="P1638" s="258"/>
      <c r="Q1638" s="258"/>
      <c r="R1638" s="258"/>
      <c r="S1638" s="258"/>
      <c r="T1638" s="258"/>
      <c r="U1638" s="258" t="s">
        <v>2445</v>
      </c>
      <c r="V1638" s="279"/>
      <c r="W1638" s="280"/>
    </row>
    <row r="1639" spans="2:23">
      <c r="B1639" s="254" t="s">
        <v>2194</v>
      </c>
      <c r="C1639" s="255" t="s">
        <v>4141</v>
      </c>
      <c r="D1639" s="256" t="s">
        <v>4142</v>
      </c>
      <c r="E1639" s="257">
        <v>1423078</v>
      </c>
      <c r="F1639" s="255" t="s">
        <v>915</v>
      </c>
      <c r="G1639" s="258" t="s">
        <v>4143</v>
      </c>
      <c r="H1639" s="258"/>
      <c r="I1639" s="258"/>
      <c r="J1639" s="258"/>
      <c r="K1639" s="258"/>
      <c r="L1639" s="258"/>
      <c r="M1639" s="258"/>
      <c r="N1639" s="258"/>
      <c r="O1639" s="258"/>
      <c r="P1639" s="258"/>
      <c r="Q1639" s="258"/>
      <c r="R1639" s="258"/>
      <c r="S1639" s="258"/>
      <c r="T1639" s="258"/>
      <c r="U1639" s="258" t="s">
        <v>4143</v>
      </c>
      <c r="V1639" s="279"/>
      <c r="W1639" s="280"/>
    </row>
    <row r="1640" spans="2:23">
      <c r="B1640" s="254" t="s">
        <v>2194</v>
      </c>
      <c r="C1640" s="255" t="s">
        <v>4144</v>
      </c>
      <c r="D1640" s="256" t="s">
        <v>4145</v>
      </c>
      <c r="E1640" s="257">
        <v>1423078</v>
      </c>
      <c r="F1640" s="255" t="s">
        <v>915</v>
      </c>
      <c r="G1640" s="258" t="s">
        <v>4143</v>
      </c>
      <c r="H1640" s="258"/>
      <c r="I1640" s="258"/>
      <c r="J1640" s="258"/>
      <c r="K1640" s="258"/>
      <c r="L1640" s="258"/>
      <c r="M1640" s="258"/>
      <c r="N1640" s="258"/>
      <c r="O1640" s="258"/>
      <c r="P1640" s="258"/>
      <c r="Q1640" s="258"/>
      <c r="R1640" s="258"/>
      <c r="S1640" s="258"/>
      <c r="T1640" s="258"/>
      <c r="U1640" s="258" t="s">
        <v>4143</v>
      </c>
      <c r="V1640" s="279"/>
      <c r="W1640" s="280"/>
    </row>
    <row r="1641" spans="2:23">
      <c r="B1641" s="254" t="s">
        <v>2194</v>
      </c>
      <c r="C1641" s="255" t="s">
        <v>4146</v>
      </c>
      <c r="D1641" s="256" t="s">
        <v>4147</v>
      </c>
      <c r="E1641" s="257">
        <v>1423078</v>
      </c>
      <c r="F1641" s="255" t="s">
        <v>915</v>
      </c>
      <c r="G1641" s="258" t="s">
        <v>4143</v>
      </c>
      <c r="H1641" s="258"/>
      <c r="I1641" s="258"/>
      <c r="J1641" s="258"/>
      <c r="K1641" s="258"/>
      <c r="L1641" s="258"/>
      <c r="M1641" s="258"/>
      <c r="N1641" s="258"/>
      <c r="O1641" s="258"/>
      <c r="P1641" s="258"/>
      <c r="Q1641" s="258"/>
      <c r="R1641" s="258"/>
      <c r="S1641" s="258"/>
      <c r="T1641" s="258"/>
      <c r="U1641" s="258" t="s">
        <v>4143</v>
      </c>
      <c r="V1641" s="279"/>
      <c r="W1641" s="280"/>
    </row>
    <row r="1642" spans="2:23">
      <c r="B1642" s="254" t="s">
        <v>2194</v>
      </c>
      <c r="C1642" s="255" t="s">
        <v>4148</v>
      </c>
      <c r="D1642" s="256" t="s">
        <v>4149</v>
      </c>
      <c r="E1642" s="257">
        <v>1423078</v>
      </c>
      <c r="F1642" s="255" t="s">
        <v>915</v>
      </c>
      <c r="G1642" s="258" t="s">
        <v>4143</v>
      </c>
      <c r="H1642" s="258"/>
      <c r="I1642" s="258"/>
      <c r="J1642" s="258"/>
      <c r="K1642" s="258"/>
      <c r="L1642" s="258"/>
      <c r="M1642" s="258"/>
      <c r="N1642" s="258"/>
      <c r="O1642" s="258"/>
      <c r="P1642" s="258"/>
      <c r="Q1642" s="258"/>
      <c r="R1642" s="258"/>
      <c r="S1642" s="258"/>
      <c r="T1642" s="258"/>
      <c r="U1642" s="258" t="s">
        <v>4143</v>
      </c>
      <c r="V1642" s="279"/>
      <c r="W1642" s="280"/>
    </row>
    <row r="1643" spans="2:23">
      <c r="B1643" s="254" t="s">
        <v>2194</v>
      </c>
      <c r="C1643" s="255" t="s">
        <v>4150</v>
      </c>
      <c r="D1643" s="256" t="s">
        <v>4151</v>
      </c>
      <c r="E1643" s="257">
        <v>1423078</v>
      </c>
      <c r="F1643" s="255" t="s">
        <v>915</v>
      </c>
      <c r="G1643" s="258" t="s">
        <v>4143</v>
      </c>
      <c r="H1643" s="258"/>
      <c r="I1643" s="258"/>
      <c r="J1643" s="258"/>
      <c r="K1643" s="258"/>
      <c r="L1643" s="258"/>
      <c r="M1643" s="258"/>
      <c r="N1643" s="258"/>
      <c r="O1643" s="258"/>
      <c r="P1643" s="258"/>
      <c r="Q1643" s="258"/>
      <c r="R1643" s="258"/>
      <c r="S1643" s="258"/>
      <c r="T1643" s="258"/>
      <c r="U1643" s="258" t="s">
        <v>4143</v>
      </c>
      <c r="V1643" s="279"/>
      <c r="W1643" s="280"/>
    </row>
    <row r="1644" spans="2:23">
      <c r="B1644" s="254" t="s">
        <v>2194</v>
      </c>
      <c r="C1644" s="255" t="s">
        <v>4152</v>
      </c>
      <c r="D1644" s="256" t="s">
        <v>4153</v>
      </c>
      <c r="E1644" s="257">
        <v>1423078</v>
      </c>
      <c r="F1644" s="255" t="s">
        <v>915</v>
      </c>
      <c r="G1644" s="258" t="s">
        <v>4143</v>
      </c>
      <c r="H1644" s="258"/>
      <c r="I1644" s="258"/>
      <c r="J1644" s="258"/>
      <c r="K1644" s="258"/>
      <c r="L1644" s="258"/>
      <c r="M1644" s="258"/>
      <c r="N1644" s="258"/>
      <c r="O1644" s="258"/>
      <c r="P1644" s="258"/>
      <c r="Q1644" s="258"/>
      <c r="R1644" s="258"/>
      <c r="S1644" s="258"/>
      <c r="T1644" s="258"/>
      <c r="U1644" s="258" t="s">
        <v>4143</v>
      </c>
      <c r="V1644" s="279"/>
      <c r="W1644" s="280"/>
    </row>
    <row r="1645" spans="2:23">
      <c r="B1645" s="254" t="s">
        <v>2194</v>
      </c>
      <c r="C1645" s="255" t="s">
        <v>4154</v>
      </c>
      <c r="D1645" s="256" t="s">
        <v>4155</v>
      </c>
      <c r="E1645" s="257">
        <v>1423078</v>
      </c>
      <c r="F1645" s="255" t="s">
        <v>915</v>
      </c>
      <c r="G1645" s="258" t="s">
        <v>4143</v>
      </c>
      <c r="H1645" s="258"/>
      <c r="I1645" s="258"/>
      <c r="J1645" s="258"/>
      <c r="K1645" s="258"/>
      <c r="L1645" s="258"/>
      <c r="M1645" s="258"/>
      <c r="N1645" s="258"/>
      <c r="O1645" s="258"/>
      <c r="P1645" s="258"/>
      <c r="Q1645" s="258"/>
      <c r="R1645" s="258"/>
      <c r="S1645" s="258"/>
      <c r="T1645" s="258"/>
      <c r="U1645" s="258" t="s">
        <v>4143</v>
      </c>
      <c r="V1645" s="279"/>
      <c r="W1645" s="280"/>
    </row>
    <row r="1646" spans="2:23">
      <c r="B1646" s="254" t="s">
        <v>2194</v>
      </c>
      <c r="C1646" s="255" t="s">
        <v>4156</v>
      </c>
      <c r="D1646" s="256" t="s">
        <v>4157</v>
      </c>
      <c r="E1646" s="257">
        <v>1423078</v>
      </c>
      <c r="F1646" s="255" t="s">
        <v>915</v>
      </c>
      <c r="G1646" s="258" t="s">
        <v>4143</v>
      </c>
      <c r="H1646" s="258"/>
      <c r="I1646" s="258"/>
      <c r="J1646" s="258"/>
      <c r="K1646" s="258"/>
      <c r="L1646" s="258"/>
      <c r="M1646" s="258"/>
      <c r="N1646" s="258"/>
      <c r="O1646" s="258"/>
      <c r="P1646" s="258"/>
      <c r="Q1646" s="258"/>
      <c r="R1646" s="258"/>
      <c r="S1646" s="258"/>
      <c r="T1646" s="258"/>
      <c r="U1646" s="258" t="s">
        <v>4143</v>
      </c>
      <c r="V1646" s="279"/>
      <c r="W1646" s="280"/>
    </row>
    <row r="1647" spans="2:23">
      <c r="B1647" s="254" t="s">
        <v>2194</v>
      </c>
      <c r="C1647" s="255" t="s">
        <v>4158</v>
      </c>
      <c r="D1647" s="256" t="s">
        <v>4159</v>
      </c>
      <c r="E1647" s="257">
        <v>1423078</v>
      </c>
      <c r="F1647" s="255" t="s">
        <v>915</v>
      </c>
      <c r="G1647" s="258" t="s">
        <v>4143</v>
      </c>
      <c r="H1647" s="258"/>
      <c r="I1647" s="258"/>
      <c r="J1647" s="258"/>
      <c r="K1647" s="258"/>
      <c r="L1647" s="258"/>
      <c r="M1647" s="258"/>
      <c r="N1647" s="258"/>
      <c r="O1647" s="258"/>
      <c r="P1647" s="258"/>
      <c r="Q1647" s="258"/>
      <c r="R1647" s="258"/>
      <c r="S1647" s="258"/>
      <c r="T1647" s="258"/>
      <c r="U1647" s="258" t="s">
        <v>4143</v>
      </c>
      <c r="V1647" s="279"/>
      <c r="W1647" s="280"/>
    </row>
    <row r="1648" spans="2:23">
      <c r="B1648" s="254" t="s">
        <v>2194</v>
      </c>
      <c r="C1648" s="255" t="s">
        <v>4160</v>
      </c>
      <c r="D1648" s="256" t="s">
        <v>4161</v>
      </c>
      <c r="E1648" s="257">
        <v>1423078</v>
      </c>
      <c r="F1648" s="255" t="s">
        <v>915</v>
      </c>
      <c r="G1648" s="258" t="s">
        <v>1850</v>
      </c>
      <c r="H1648" s="258"/>
      <c r="I1648" s="258"/>
      <c r="J1648" s="258"/>
      <c r="K1648" s="258"/>
      <c r="L1648" s="258"/>
      <c r="M1648" s="258"/>
      <c r="N1648" s="258"/>
      <c r="O1648" s="258"/>
      <c r="P1648" s="258"/>
      <c r="Q1648" s="258"/>
      <c r="R1648" s="258"/>
      <c r="S1648" s="258"/>
      <c r="T1648" s="258"/>
      <c r="U1648" s="258" t="s">
        <v>1850</v>
      </c>
      <c r="V1648" s="279"/>
      <c r="W1648" s="280"/>
    </row>
    <row r="1649" spans="2:23">
      <c r="B1649" s="254" t="s">
        <v>2194</v>
      </c>
      <c r="C1649" s="255" t="s">
        <v>4162</v>
      </c>
      <c r="D1649" s="256" t="s">
        <v>4163</v>
      </c>
      <c r="E1649" s="257">
        <v>1423078</v>
      </c>
      <c r="F1649" s="255" t="s">
        <v>915</v>
      </c>
      <c r="G1649" s="258" t="s">
        <v>1850</v>
      </c>
      <c r="H1649" s="258"/>
      <c r="I1649" s="258"/>
      <c r="J1649" s="258"/>
      <c r="K1649" s="258"/>
      <c r="L1649" s="258"/>
      <c r="M1649" s="258"/>
      <c r="N1649" s="258"/>
      <c r="O1649" s="258"/>
      <c r="P1649" s="258"/>
      <c r="Q1649" s="258"/>
      <c r="R1649" s="258"/>
      <c r="S1649" s="258"/>
      <c r="T1649" s="258"/>
      <c r="U1649" s="258" t="s">
        <v>1850</v>
      </c>
      <c r="V1649" s="279"/>
      <c r="W1649" s="280"/>
    </row>
    <row r="1650" spans="2:23">
      <c r="B1650" s="254" t="s">
        <v>2194</v>
      </c>
      <c r="C1650" s="255" t="s">
        <v>4164</v>
      </c>
      <c r="D1650" s="256" t="s">
        <v>4165</v>
      </c>
      <c r="E1650" s="257">
        <v>1423078</v>
      </c>
      <c r="F1650" s="255" t="s">
        <v>915</v>
      </c>
      <c r="G1650" s="258" t="s">
        <v>1850</v>
      </c>
      <c r="H1650" s="258"/>
      <c r="I1650" s="258"/>
      <c r="J1650" s="258"/>
      <c r="K1650" s="258"/>
      <c r="L1650" s="258"/>
      <c r="M1650" s="258"/>
      <c r="N1650" s="258"/>
      <c r="O1650" s="258"/>
      <c r="P1650" s="258"/>
      <c r="Q1650" s="258"/>
      <c r="R1650" s="258"/>
      <c r="S1650" s="258"/>
      <c r="T1650" s="258"/>
      <c r="U1650" s="258" t="s">
        <v>1850</v>
      </c>
      <c r="V1650" s="279"/>
      <c r="W1650" s="280"/>
    </row>
    <row r="1651" spans="2:23">
      <c r="B1651" s="254" t="s">
        <v>2194</v>
      </c>
      <c r="C1651" s="255" t="s">
        <v>4166</v>
      </c>
      <c r="D1651" s="256" t="s">
        <v>4167</v>
      </c>
      <c r="E1651" s="257">
        <v>1423078</v>
      </c>
      <c r="F1651" s="255" t="s">
        <v>915</v>
      </c>
      <c r="G1651" s="258" t="s">
        <v>1850</v>
      </c>
      <c r="H1651" s="258"/>
      <c r="I1651" s="258"/>
      <c r="J1651" s="258"/>
      <c r="K1651" s="258"/>
      <c r="L1651" s="258"/>
      <c r="M1651" s="258"/>
      <c r="N1651" s="258"/>
      <c r="O1651" s="258"/>
      <c r="P1651" s="258"/>
      <c r="Q1651" s="258"/>
      <c r="R1651" s="258"/>
      <c r="S1651" s="258"/>
      <c r="T1651" s="258"/>
      <c r="U1651" s="258" t="s">
        <v>1850</v>
      </c>
      <c r="V1651" s="279"/>
      <c r="W1651" s="280"/>
    </row>
    <row r="1652" spans="2:23">
      <c r="B1652" s="254" t="s">
        <v>2194</v>
      </c>
      <c r="C1652" s="255" t="s">
        <v>4168</v>
      </c>
      <c r="D1652" s="256" t="s">
        <v>4169</v>
      </c>
      <c r="E1652" s="257">
        <v>1423078</v>
      </c>
      <c r="F1652" s="255" t="s">
        <v>915</v>
      </c>
      <c r="G1652" s="258" t="s">
        <v>1850</v>
      </c>
      <c r="H1652" s="258"/>
      <c r="I1652" s="258"/>
      <c r="J1652" s="258"/>
      <c r="K1652" s="258"/>
      <c r="L1652" s="258"/>
      <c r="M1652" s="258"/>
      <c r="N1652" s="258"/>
      <c r="O1652" s="258"/>
      <c r="P1652" s="258"/>
      <c r="Q1652" s="258"/>
      <c r="R1652" s="258"/>
      <c r="S1652" s="258"/>
      <c r="T1652" s="258"/>
      <c r="U1652" s="258" t="s">
        <v>1850</v>
      </c>
      <c r="V1652" s="279"/>
      <c r="W1652" s="280"/>
    </row>
    <row r="1653" spans="2:23">
      <c r="B1653" s="254" t="s">
        <v>2194</v>
      </c>
      <c r="C1653" s="255" t="s">
        <v>4170</v>
      </c>
      <c r="D1653" s="256" t="s">
        <v>4171</v>
      </c>
      <c r="E1653" s="257">
        <v>1423078</v>
      </c>
      <c r="F1653" s="255" t="s">
        <v>915</v>
      </c>
      <c r="G1653" s="258" t="s">
        <v>1850</v>
      </c>
      <c r="H1653" s="258"/>
      <c r="I1653" s="258"/>
      <c r="J1653" s="258"/>
      <c r="K1653" s="258"/>
      <c r="L1653" s="258"/>
      <c r="M1653" s="258"/>
      <c r="N1653" s="258"/>
      <c r="O1653" s="258"/>
      <c r="P1653" s="258"/>
      <c r="Q1653" s="258"/>
      <c r="R1653" s="258"/>
      <c r="S1653" s="258"/>
      <c r="T1653" s="258"/>
      <c r="U1653" s="258" t="s">
        <v>1850</v>
      </c>
      <c r="V1653" s="279"/>
      <c r="W1653" s="280"/>
    </row>
    <row r="1654" spans="2:23">
      <c r="B1654" s="254" t="s">
        <v>2194</v>
      </c>
      <c r="C1654" s="255" t="s">
        <v>4172</v>
      </c>
      <c r="D1654" s="256" t="s">
        <v>4173</v>
      </c>
      <c r="E1654" s="257">
        <v>1423078</v>
      </c>
      <c r="F1654" s="255" t="s">
        <v>915</v>
      </c>
      <c r="G1654" s="258" t="s">
        <v>1850</v>
      </c>
      <c r="H1654" s="258"/>
      <c r="I1654" s="258"/>
      <c r="J1654" s="258"/>
      <c r="K1654" s="258"/>
      <c r="L1654" s="258"/>
      <c r="M1654" s="258"/>
      <c r="N1654" s="258"/>
      <c r="O1654" s="258"/>
      <c r="P1654" s="258"/>
      <c r="Q1654" s="258"/>
      <c r="R1654" s="258"/>
      <c r="S1654" s="258"/>
      <c r="T1654" s="258"/>
      <c r="U1654" s="258" t="s">
        <v>1850</v>
      </c>
      <c r="V1654" s="279"/>
      <c r="W1654" s="280"/>
    </row>
    <row r="1655" spans="2:23">
      <c r="B1655" s="254" t="s">
        <v>2194</v>
      </c>
      <c r="C1655" s="255" t="s">
        <v>4174</v>
      </c>
      <c r="D1655" s="256" t="s">
        <v>4175</v>
      </c>
      <c r="E1655" s="257">
        <v>1423078</v>
      </c>
      <c r="F1655" s="255" t="s">
        <v>915</v>
      </c>
      <c r="G1655" s="258" t="s">
        <v>1850</v>
      </c>
      <c r="H1655" s="258"/>
      <c r="I1655" s="258"/>
      <c r="J1655" s="258"/>
      <c r="K1655" s="258"/>
      <c r="L1655" s="258"/>
      <c r="M1655" s="258"/>
      <c r="N1655" s="258"/>
      <c r="O1655" s="258"/>
      <c r="P1655" s="258"/>
      <c r="Q1655" s="258"/>
      <c r="R1655" s="258"/>
      <c r="S1655" s="258"/>
      <c r="T1655" s="258"/>
      <c r="U1655" s="258" t="s">
        <v>1850</v>
      </c>
      <c r="V1655" s="279"/>
      <c r="W1655" s="280"/>
    </row>
    <row r="1656" spans="2:23">
      <c r="B1656" s="254" t="s">
        <v>2194</v>
      </c>
      <c r="C1656" s="255" t="s">
        <v>4176</v>
      </c>
      <c r="D1656" s="256" t="s">
        <v>4177</v>
      </c>
      <c r="E1656" s="257">
        <v>1423078</v>
      </c>
      <c r="F1656" s="255" t="s">
        <v>915</v>
      </c>
      <c r="G1656" s="258" t="s">
        <v>1850</v>
      </c>
      <c r="H1656" s="258"/>
      <c r="I1656" s="258"/>
      <c r="J1656" s="258"/>
      <c r="K1656" s="258"/>
      <c r="L1656" s="258"/>
      <c r="M1656" s="258"/>
      <c r="N1656" s="258"/>
      <c r="O1656" s="258"/>
      <c r="P1656" s="258"/>
      <c r="Q1656" s="258"/>
      <c r="R1656" s="258"/>
      <c r="S1656" s="258"/>
      <c r="T1656" s="258"/>
      <c r="U1656" s="258" t="s">
        <v>1850</v>
      </c>
      <c r="V1656" s="279"/>
      <c r="W1656" s="280"/>
    </row>
    <row r="1657" spans="2:23">
      <c r="B1657" s="254" t="s">
        <v>2194</v>
      </c>
      <c r="C1657" s="255" t="s">
        <v>4178</v>
      </c>
      <c r="D1657" s="256" t="s">
        <v>4179</v>
      </c>
      <c r="E1657" s="257">
        <v>1423078</v>
      </c>
      <c r="F1657" s="255" t="s">
        <v>915</v>
      </c>
      <c r="G1657" s="258" t="s">
        <v>1850</v>
      </c>
      <c r="H1657" s="258"/>
      <c r="I1657" s="258"/>
      <c r="J1657" s="258"/>
      <c r="K1657" s="258"/>
      <c r="L1657" s="258"/>
      <c r="M1657" s="258"/>
      <c r="N1657" s="258"/>
      <c r="O1657" s="258"/>
      <c r="P1657" s="258"/>
      <c r="Q1657" s="258"/>
      <c r="R1657" s="258"/>
      <c r="S1657" s="258"/>
      <c r="T1657" s="258"/>
      <c r="U1657" s="258" t="s">
        <v>1850</v>
      </c>
      <c r="V1657" s="279"/>
      <c r="W1657" s="280"/>
    </row>
    <row r="1658" spans="2:23">
      <c r="B1658" s="254" t="s">
        <v>2194</v>
      </c>
      <c r="C1658" s="255" t="s">
        <v>4180</v>
      </c>
      <c r="D1658" s="256" t="s">
        <v>4181</v>
      </c>
      <c r="E1658" s="257">
        <v>1423078</v>
      </c>
      <c r="F1658" s="255" t="s">
        <v>915</v>
      </c>
      <c r="G1658" s="258">
        <v>1000</v>
      </c>
      <c r="H1658" s="258"/>
      <c r="I1658" s="258"/>
      <c r="J1658" s="258"/>
      <c r="K1658" s="258"/>
      <c r="L1658" s="258"/>
      <c r="M1658" s="258"/>
      <c r="N1658" s="258"/>
      <c r="O1658" s="258"/>
      <c r="P1658" s="258"/>
      <c r="Q1658" s="258"/>
      <c r="R1658" s="258"/>
      <c r="S1658" s="258"/>
      <c r="T1658" s="258"/>
      <c r="U1658" s="258">
        <v>1000</v>
      </c>
      <c r="V1658" s="279"/>
      <c r="W1658" s="280"/>
    </row>
    <row r="1659" spans="2:23">
      <c r="B1659" s="254" t="s">
        <v>2194</v>
      </c>
      <c r="C1659" s="255" t="s">
        <v>4182</v>
      </c>
      <c r="D1659" s="256" t="s">
        <v>4183</v>
      </c>
      <c r="E1659" s="257">
        <v>1412004</v>
      </c>
      <c r="F1659" s="255" t="s">
        <v>3939</v>
      </c>
      <c r="G1659" s="258">
        <v>100</v>
      </c>
      <c r="H1659" s="258"/>
      <c r="I1659" s="258"/>
      <c r="J1659" s="258"/>
      <c r="K1659" s="258"/>
      <c r="L1659" s="258"/>
      <c r="M1659" s="258"/>
      <c r="N1659" s="258"/>
      <c r="O1659" s="258"/>
      <c r="P1659" s="258"/>
      <c r="Q1659" s="258"/>
      <c r="R1659" s="258"/>
      <c r="S1659" s="258"/>
      <c r="T1659" s="258"/>
      <c r="U1659" s="258">
        <v>100</v>
      </c>
      <c r="V1659" s="279"/>
      <c r="W1659" s="280"/>
    </row>
    <row r="1660" spans="2:23">
      <c r="B1660" s="254" t="s">
        <v>2194</v>
      </c>
      <c r="C1660" s="255" t="s">
        <v>1617</v>
      </c>
      <c r="D1660" s="256" t="s">
        <v>4184</v>
      </c>
      <c r="E1660" s="257">
        <v>1423001</v>
      </c>
      <c r="F1660" s="255" t="s">
        <v>217</v>
      </c>
      <c r="G1660" s="258">
        <v>5534</v>
      </c>
      <c r="H1660" s="258"/>
      <c r="I1660" s="258"/>
      <c r="J1660" s="258"/>
      <c r="K1660" s="258"/>
      <c r="L1660" s="258"/>
      <c r="M1660" s="258"/>
      <c r="N1660" s="258"/>
      <c r="O1660" s="258"/>
      <c r="P1660" s="258"/>
      <c r="Q1660" s="258"/>
      <c r="R1660" s="258"/>
      <c r="S1660" s="258"/>
      <c r="T1660" s="258"/>
      <c r="U1660" s="258">
        <v>5534</v>
      </c>
      <c r="V1660" s="279"/>
      <c r="W1660" s="280"/>
    </row>
    <row r="1661" spans="2:23">
      <c r="B1661" s="254" t="s">
        <v>2114</v>
      </c>
      <c r="C1661" s="255" t="s">
        <v>4185</v>
      </c>
      <c r="D1661" s="882" t="s">
        <v>4186</v>
      </c>
      <c r="E1661" s="257">
        <v>1423078</v>
      </c>
      <c r="F1661" s="255" t="s">
        <v>915</v>
      </c>
      <c r="G1661" s="258">
        <v>5500</v>
      </c>
      <c r="H1661" s="258"/>
      <c r="I1661" s="258"/>
      <c r="J1661" s="258"/>
      <c r="K1661" s="258"/>
      <c r="L1661" s="258"/>
      <c r="M1661" s="258"/>
      <c r="N1661" s="258"/>
      <c r="O1661" s="258"/>
      <c r="P1661" s="258"/>
      <c r="Q1661" s="258"/>
      <c r="R1661" s="258"/>
      <c r="S1661" s="258"/>
      <c r="T1661" s="258"/>
      <c r="U1661" s="258">
        <v>5500</v>
      </c>
      <c r="V1661" s="279"/>
      <c r="W1661" s="280"/>
    </row>
    <row r="1662" spans="2:23">
      <c r="B1662" s="254" t="s">
        <v>2114</v>
      </c>
      <c r="C1662" s="255" t="s">
        <v>3911</v>
      </c>
      <c r="D1662" s="882" t="s">
        <v>4187</v>
      </c>
      <c r="E1662" s="257">
        <v>1423078</v>
      </c>
      <c r="F1662" s="255" t="s">
        <v>915</v>
      </c>
      <c r="G1662" s="258">
        <v>2000</v>
      </c>
      <c r="H1662" s="258"/>
      <c r="I1662" s="258"/>
      <c r="J1662" s="258"/>
      <c r="K1662" s="258"/>
      <c r="L1662" s="258"/>
      <c r="M1662" s="258"/>
      <c r="N1662" s="258"/>
      <c r="O1662" s="258"/>
      <c r="P1662" s="258"/>
      <c r="Q1662" s="258"/>
      <c r="R1662" s="258"/>
      <c r="S1662" s="258"/>
      <c r="T1662" s="258"/>
      <c r="U1662" s="258">
        <v>2000</v>
      </c>
      <c r="V1662" s="279"/>
      <c r="W1662" s="280"/>
    </row>
    <row r="1663" spans="2:23">
      <c r="B1663" s="254" t="s">
        <v>2114</v>
      </c>
      <c r="C1663" s="255" t="s">
        <v>3911</v>
      </c>
      <c r="D1663" s="882" t="s">
        <v>4187</v>
      </c>
      <c r="E1663" s="257">
        <v>1422033</v>
      </c>
      <c r="F1663" s="255" t="s">
        <v>311</v>
      </c>
      <c r="G1663" s="258">
        <v>1000</v>
      </c>
      <c r="H1663" s="258"/>
      <c r="I1663" s="258"/>
      <c r="J1663" s="258"/>
      <c r="K1663" s="258"/>
      <c r="L1663" s="258"/>
      <c r="M1663" s="258"/>
      <c r="N1663" s="258"/>
      <c r="O1663" s="258"/>
      <c r="P1663" s="258"/>
      <c r="Q1663" s="258"/>
      <c r="R1663" s="258"/>
      <c r="S1663" s="258"/>
      <c r="T1663" s="258"/>
      <c r="U1663" s="258">
        <v>1000</v>
      </c>
      <c r="V1663" s="279"/>
      <c r="W1663" s="280"/>
    </row>
    <row r="1664" spans="2:23">
      <c r="B1664" s="254" t="s">
        <v>2114</v>
      </c>
      <c r="C1664" s="255" t="s">
        <v>4188</v>
      </c>
      <c r="D1664" s="882" t="s">
        <v>4189</v>
      </c>
      <c r="E1664" s="257">
        <v>1423078</v>
      </c>
      <c r="F1664" s="255" t="s">
        <v>915</v>
      </c>
      <c r="G1664" s="258">
        <v>40000</v>
      </c>
      <c r="H1664" s="258"/>
      <c r="I1664" s="258"/>
      <c r="J1664" s="258"/>
      <c r="K1664" s="258"/>
      <c r="L1664" s="258"/>
      <c r="M1664" s="258"/>
      <c r="N1664" s="258"/>
      <c r="O1664" s="258"/>
      <c r="P1664" s="258"/>
      <c r="Q1664" s="258"/>
      <c r="R1664" s="258"/>
      <c r="S1664" s="258"/>
      <c r="T1664" s="258"/>
      <c r="U1664" s="258">
        <v>40000</v>
      </c>
      <c r="V1664" s="279"/>
      <c r="W1664" s="280"/>
    </row>
    <row r="1665" spans="2:23">
      <c r="B1665" s="254" t="s">
        <v>2114</v>
      </c>
      <c r="C1665" s="255" t="s">
        <v>1741</v>
      </c>
      <c r="D1665" s="882" t="s">
        <v>4190</v>
      </c>
      <c r="E1665" s="257">
        <v>1412022</v>
      </c>
      <c r="F1665" s="255" t="s">
        <v>259</v>
      </c>
      <c r="G1665" s="258">
        <v>5000</v>
      </c>
      <c r="H1665" s="258"/>
      <c r="I1665" s="258"/>
      <c r="J1665" s="258"/>
      <c r="K1665" s="258"/>
      <c r="L1665" s="258"/>
      <c r="M1665" s="258"/>
      <c r="N1665" s="258"/>
      <c r="O1665" s="258"/>
      <c r="P1665" s="258"/>
      <c r="Q1665" s="258"/>
      <c r="R1665" s="258"/>
      <c r="S1665" s="258"/>
      <c r="T1665" s="258"/>
      <c r="U1665" s="258">
        <v>5000</v>
      </c>
      <c r="V1665" s="279"/>
      <c r="W1665" s="280"/>
    </row>
    <row r="1666" spans="2:23">
      <c r="B1666" s="254" t="s">
        <v>2114</v>
      </c>
      <c r="C1666" s="255" t="s">
        <v>1741</v>
      </c>
      <c r="D1666" s="882" t="s">
        <v>4190</v>
      </c>
      <c r="E1666" s="257">
        <v>1423078</v>
      </c>
      <c r="F1666" s="255" t="s">
        <v>915</v>
      </c>
      <c r="G1666" s="258">
        <v>5610</v>
      </c>
      <c r="H1666" s="258"/>
      <c r="I1666" s="258"/>
      <c r="J1666" s="258"/>
      <c r="K1666" s="258"/>
      <c r="L1666" s="258"/>
      <c r="M1666" s="258"/>
      <c r="N1666" s="258"/>
      <c r="O1666" s="258"/>
      <c r="P1666" s="258"/>
      <c r="Q1666" s="258"/>
      <c r="R1666" s="258"/>
      <c r="S1666" s="258"/>
      <c r="T1666" s="258"/>
      <c r="U1666" s="258">
        <v>5610</v>
      </c>
      <c r="V1666" s="279"/>
      <c r="W1666" s="280"/>
    </row>
    <row r="1667" spans="2:23">
      <c r="B1667" s="254" t="s">
        <v>2114</v>
      </c>
      <c r="C1667" s="255" t="s">
        <v>1064</v>
      </c>
      <c r="D1667" s="882" t="s">
        <v>4191</v>
      </c>
      <c r="E1667" s="257">
        <v>1412022</v>
      </c>
      <c r="F1667" s="255" t="s">
        <v>259</v>
      </c>
      <c r="G1667" s="258">
        <v>5000</v>
      </c>
      <c r="H1667" s="258"/>
      <c r="I1667" s="258"/>
      <c r="J1667" s="258"/>
      <c r="K1667" s="258"/>
      <c r="L1667" s="258"/>
      <c r="M1667" s="258"/>
      <c r="N1667" s="258"/>
      <c r="O1667" s="258"/>
      <c r="P1667" s="258"/>
      <c r="Q1667" s="258"/>
      <c r="R1667" s="258"/>
      <c r="S1667" s="258"/>
      <c r="T1667" s="258"/>
      <c r="U1667" s="258">
        <v>5000</v>
      </c>
      <c r="V1667" s="279"/>
      <c r="W1667" s="280"/>
    </row>
    <row r="1668" spans="2:23">
      <c r="B1668" s="254" t="s">
        <v>2114</v>
      </c>
      <c r="C1668" s="255" t="s">
        <v>1064</v>
      </c>
      <c r="D1668" s="882" t="s">
        <v>4192</v>
      </c>
      <c r="E1668" s="257">
        <v>1423078</v>
      </c>
      <c r="F1668" s="255" t="s">
        <v>915</v>
      </c>
      <c r="G1668" s="258">
        <v>1000</v>
      </c>
      <c r="H1668" s="258"/>
      <c r="I1668" s="258"/>
      <c r="J1668" s="258"/>
      <c r="K1668" s="258"/>
      <c r="L1668" s="258"/>
      <c r="M1668" s="258"/>
      <c r="N1668" s="258"/>
      <c r="O1668" s="258"/>
      <c r="P1668" s="258"/>
      <c r="Q1668" s="258"/>
      <c r="R1668" s="258"/>
      <c r="S1668" s="258"/>
      <c r="T1668" s="258"/>
      <c r="U1668" s="258">
        <v>1000</v>
      </c>
      <c r="V1668" s="279"/>
      <c r="W1668" s="280"/>
    </row>
    <row r="1669" spans="2:23">
      <c r="B1669" s="254" t="s">
        <v>2114</v>
      </c>
      <c r="C1669" s="255" t="s">
        <v>3915</v>
      </c>
      <c r="D1669" s="882" t="s">
        <v>4193</v>
      </c>
      <c r="E1669" s="257">
        <v>1422011</v>
      </c>
      <c r="F1669" s="255" t="s">
        <v>906</v>
      </c>
      <c r="G1669" s="258">
        <v>2480</v>
      </c>
      <c r="H1669" s="258"/>
      <c r="I1669" s="258"/>
      <c r="J1669" s="258"/>
      <c r="K1669" s="258"/>
      <c r="L1669" s="258"/>
      <c r="M1669" s="258"/>
      <c r="N1669" s="258"/>
      <c r="O1669" s="258"/>
      <c r="P1669" s="258"/>
      <c r="Q1669" s="258"/>
      <c r="R1669" s="258"/>
      <c r="S1669" s="258"/>
      <c r="T1669" s="258"/>
      <c r="U1669" s="258">
        <v>2480</v>
      </c>
      <c r="V1669" s="279"/>
      <c r="W1669" s="280"/>
    </row>
    <row r="1670" spans="2:23">
      <c r="B1670" s="254" t="s">
        <v>2114</v>
      </c>
      <c r="C1670" s="255" t="s">
        <v>3915</v>
      </c>
      <c r="D1670" s="882" t="s">
        <v>4193</v>
      </c>
      <c r="E1670" s="257">
        <v>1422033</v>
      </c>
      <c r="F1670" s="255" t="s">
        <v>311</v>
      </c>
      <c r="G1670" s="258">
        <v>2000</v>
      </c>
      <c r="H1670" s="258"/>
      <c r="I1670" s="258"/>
      <c r="J1670" s="258"/>
      <c r="K1670" s="258"/>
      <c r="L1670" s="258"/>
      <c r="M1670" s="258"/>
      <c r="N1670" s="258"/>
      <c r="O1670" s="258"/>
      <c r="P1670" s="258"/>
      <c r="Q1670" s="258"/>
      <c r="R1670" s="258"/>
      <c r="S1670" s="258"/>
      <c r="T1670" s="258"/>
      <c r="U1670" s="258">
        <v>2000</v>
      </c>
      <c r="V1670" s="279"/>
      <c r="W1670" s="280"/>
    </row>
    <row r="1671" spans="2:23">
      <c r="B1671" s="254" t="s">
        <v>2114</v>
      </c>
      <c r="C1671" s="255" t="s">
        <v>3915</v>
      </c>
      <c r="D1671" s="882" t="s">
        <v>4194</v>
      </c>
      <c r="E1671" s="257">
        <v>1423078</v>
      </c>
      <c r="F1671" s="255" t="s">
        <v>915</v>
      </c>
      <c r="G1671" s="258">
        <v>1500</v>
      </c>
      <c r="H1671" s="258"/>
      <c r="I1671" s="258"/>
      <c r="J1671" s="258"/>
      <c r="K1671" s="258"/>
      <c r="L1671" s="258"/>
      <c r="M1671" s="258"/>
      <c r="N1671" s="258"/>
      <c r="O1671" s="258"/>
      <c r="P1671" s="258"/>
      <c r="Q1671" s="258"/>
      <c r="R1671" s="258"/>
      <c r="S1671" s="258"/>
      <c r="T1671" s="258"/>
      <c r="U1671" s="258">
        <v>1500</v>
      </c>
      <c r="V1671" s="279"/>
      <c r="W1671" s="280"/>
    </row>
    <row r="1672" spans="2:23">
      <c r="B1672" s="254" t="s">
        <v>2114</v>
      </c>
      <c r="C1672" s="255" t="s">
        <v>4195</v>
      </c>
      <c r="D1672" s="882" t="s">
        <v>4196</v>
      </c>
      <c r="E1672" s="257">
        <v>1423078</v>
      </c>
      <c r="F1672" s="255" t="s">
        <v>915</v>
      </c>
      <c r="G1672" s="258">
        <v>3000</v>
      </c>
      <c r="H1672" s="258"/>
      <c r="I1672" s="258"/>
      <c r="J1672" s="258"/>
      <c r="K1672" s="258"/>
      <c r="L1672" s="258"/>
      <c r="M1672" s="258"/>
      <c r="N1672" s="258"/>
      <c r="O1672" s="258"/>
      <c r="P1672" s="258"/>
      <c r="Q1672" s="258"/>
      <c r="R1672" s="258"/>
      <c r="S1672" s="258"/>
      <c r="T1672" s="258"/>
      <c r="U1672" s="258">
        <v>3000</v>
      </c>
      <c r="V1672" s="279"/>
      <c r="W1672" s="280"/>
    </row>
    <row r="1673" spans="2:23">
      <c r="B1673" s="254" t="s">
        <v>2114</v>
      </c>
      <c r="C1673" s="255" t="s">
        <v>4195</v>
      </c>
      <c r="D1673" s="882" t="s">
        <v>4197</v>
      </c>
      <c r="E1673" s="257">
        <v>1423078</v>
      </c>
      <c r="F1673" s="255" t="s">
        <v>915</v>
      </c>
      <c r="G1673" s="258">
        <v>3000</v>
      </c>
      <c r="H1673" s="258"/>
      <c r="I1673" s="258"/>
      <c r="J1673" s="258"/>
      <c r="K1673" s="258"/>
      <c r="L1673" s="258"/>
      <c r="M1673" s="258"/>
      <c r="N1673" s="258"/>
      <c r="O1673" s="258"/>
      <c r="P1673" s="258"/>
      <c r="Q1673" s="258"/>
      <c r="R1673" s="258"/>
      <c r="S1673" s="258"/>
      <c r="T1673" s="258"/>
      <c r="U1673" s="258">
        <v>3000</v>
      </c>
      <c r="V1673" s="279"/>
      <c r="W1673" s="280"/>
    </row>
    <row r="1674" spans="2:23">
      <c r="B1674" s="254" t="s">
        <v>2114</v>
      </c>
      <c r="C1674" s="255" t="s">
        <v>3922</v>
      </c>
      <c r="D1674" s="882" t="s">
        <v>4198</v>
      </c>
      <c r="E1674" s="257">
        <v>1423078</v>
      </c>
      <c r="F1674" s="255" t="s">
        <v>915</v>
      </c>
      <c r="G1674" s="258" t="s">
        <v>4199</v>
      </c>
      <c r="H1674" s="258"/>
      <c r="I1674" s="258"/>
      <c r="J1674" s="258"/>
      <c r="K1674" s="258"/>
      <c r="L1674" s="258"/>
      <c r="M1674" s="258"/>
      <c r="N1674" s="258"/>
      <c r="O1674" s="258"/>
      <c r="P1674" s="258"/>
      <c r="Q1674" s="258"/>
      <c r="R1674" s="258"/>
      <c r="S1674" s="258"/>
      <c r="T1674" s="258"/>
      <c r="U1674" s="258" t="s">
        <v>4199</v>
      </c>
      <c r="V1674" s="279"/>
      <c r="W1674" s="280"/>
    </row>
    <row r="1675" spans="2:23">
      <c r="B1675" s="254" t="s">
        <v>2114</v>
      </c>
      <c r="C1675" s="255" t="s">
        <v>4200</v>
      </c>
      <c r="D1675" s="882" t="s">
        <v>4201</v>
      </c>
      <c r="E1675" s="257">
        <v>1423078</v>
      </c>
      <c r="F1675" s="255" t="s">
        <v>915</v>
      </c>
      <c r="G1675" s="258" t="s">
        <v>4202</v>
      </c>
      <c r="H1675" s="258"/>
      <c r="I1675" s="258"/>
      <c r="J1675" s="258"/>
      <c r="K1675" s="258"/>
      <c r="L1675" s="258"/>
      <c r="M1675" s="258"/>
      <c r="N1675" s="258"/>
      <c r="O1675" s="258"/>
      <c r="P1675" s="258"/>
      <c r="Q1675" s="258"/>
      <c r="R1675" s="258"/>
      <c r="S1675" s="258"/>
      <c r="T1675" s="258"/>
      <c r="U1675" s="258" t="s">
        <v>4202</v>
      </c>
      <c r="V1675" s="279"/>
      <c r="W1675" s="280"/>
    </row>
    <row r="1676" spans="2:23">
      <c r="B1676" s="254" t="s">
        <v>2114</v>
      </c>
      <c r="C1676" s="255" t="s">
        <v>4203</v>
      </c>
      <c r="D1676" s="882" t="s">
        <v>4204</v>
      </c>
      <c r="E1676" s="257">
        <v>1423078</v>
      </c>
      <c r="F1676" s="255" t="s">
        <v>915</v>
      </c>
      <c r="G1676" s="258" t="s">
        <v>4205</v>
      </c>
      <c r="H1676" s="258"/>
      <c r="I1676" s="258"/>
      <c r="J1676" s="258"/>
      <c r="K1676" s="258"/>
      <c r="L1676" s="258"/>
      <c r="M1676" s="258"/>
      <c r="N1676" s="258"/>
      <c r="O1676" s="258"/>
      <c r="P1676" s="258"/>
      <c r="Q1676" s="258"/>
      <c r="R1676" s="258"/>
      <c r="S1676" s="258"/>
      <c r="T1676" s="258"/>
      <c r="U1676" s="258" t="s">
        <v>4205</v>
      </c>
      <c r="V1676" s="279"/>
      <c r="W1676" s="280"/>
    </row>
    <row r="1677" spans="2:23">
      <c r="B1677" s="254" t="s">
        <v>2114</v>
      </c>
      <c r="C1677" s="255" t="s">
        <v>4206</v>
      </c>
      <c r="D1677" s="882" t="s">
        <v>4207</v>
      </c>
      <c r="E1677" s="257">
        <v>1423078</v>
      </c>
      <c r="F1677" s="255" t="s">
        <v>915</v>
      </c>
      <c r="G1677" s="258" t="s">
        <v>1818</v>
      </c>
      <c r="H1677" s="258"/>
      <c r="I1677" s="258"/>
      <c r="J1677" s="258"/>
      <c r="K1677" s="258"/>
      <c r="L1677" s="258"/>
      <c r="M1677" s="258"/>
      <c r="N1677" s="258"/>
      <c r="O1677" s="258"/>
      <c r="P1677" s="258"/>
      <c r="Q1677" s="258"/>
      <c r="R1677" s="258"/>
      <c r="S1677" s="258"/>
      <c r="T1677" s="258"/>
      <c r="U1677" s="258" t="s">
        <v>1818</v>
      </c>
      <c r="V1677" s="279"/>
      <c r="W1677" s="280"/>
    </row>
    <row r="1678" spans="2:23">
      <c r="B1678" s="254" t="s">
        <v>2114</v>
      </c>
      <c r="C1678" s="255" t="s">
        <v>4208</v>
      </c>
      <c r="D1678" s="882" t="s">
        <v>4209</v>
      </c>
      <c r="E1678" s="257">
        <v>1422040</v>
      </c>
      <c r="F1678" s="255" t="s">
        <v>3561</v>
      </c>
      <c r="G1678" s="258">
        <v>1000</v>
      </c>
      <c r="H1678" s="258"/>
      <c r="I1678" s="258"/>
      <c r="J1678" s="258"/>
      <c r="K1678" s="258"/>
      <c r="L1678" s="258"/>
      <c r="M1678" s="258"/>
      <c r="N1678" s="258"/>
      <c r="O1678" s="258"/>
      <c r="P1678" s="258"/>
      <c r="Q1678" s="258"/>
      <c r="R1678" s="258"/>
      <c r="S1678" s="258"/>
      <c r="T1678" s="258"/>
      <c r="U1678" s="258">
        <v>1000</v>
      </c>
      <c r="V1678" s="279"/>
      <c r="W1678" s="280"/>
    </row>
    <row r="1679" spans="2:23">
      <c r="B1679" s="254" t="s">
        <v>2114</v>
      </c>
      <c r="C1679" s="255" t="s">
        <v>3750</v>
      </c>
      <c r="D1679" s="882" t="s">
        <v>4210</v>
      </c>
      <c r="E1679" s="257">
        <v>1423078</v>
      </c>
      <c r="F1679" s="255" t="s">
        <v>915</v>
      </c>
      <c r="G1679" s="258">
        <v>2000</v>
      </c>
      <c r="H1679" s="258"/>
      <c r="I1679" s="258"/>
      <c r="J1679" s="258"/>
      <c r="K1679" s="258"/>
      <c r="L1679" s="258"/>
      <c r="M1679" s="258"/>
      <c r="N1679" s="258"/>
      <c r="O1679" s="258"/>
      <c r="P1679" s="258"/>
      <c r="Q1679" s="258"/>
      <c r="R1679" s="258"/>
      <c r="S1679" s="258"/>
      <c r="T1679" s="258"/>
      <c r="U1679" s="258">
        <v>2000</v>
      </c>
      <c r="V1679" s="279"/>
      <c r="W1679" s="280"/>
    </row>
    <row r="1680" spans="2:23">
      <c r="B1680" s="254" t="s">
        <v>2114</v>
      </c>
      <c r="C1680" s="255" t="s">
        <v>4211</v>
      </c>
      <c r="D1680" s="882" t="s">
        <v>4212</v>
      </c>
      <c r="E1680" s="257">
        <v>1422040</v>
      </c>
      <c r="F1680" s="255" t="s">
        <v>3561</v>
      </c>
      <c r="G1680" s="258">
        <v>1000</v>
      </c>
      <c r="H1680" s="258"/>
      <c r="I1680" s="258"/>
      <c r="J1680" s="258"/>
      <c r="K1680" s="258"/>
      <c r="L1680" s="258"/>
      <c r="M1680" s="258"/>
      <c r="N1680" s="258"/>
      <c r="O1680" s="258"/>
      <c r="P1680" s="258"/>
      <c r="Q1680" s="258"/>
      <c r="R1680" s="258"/>
      <c r="S1680" s="258"/>
      <c r="T1680" s="258"/>
      <c r="U1680" s="258">
        <v>1000</v>
      </c>
      <c r="V1680" s="279"/>
      <c r="W1680" s="280"/>
    </row>
    <row r="1681" spans="2:23">
      <c r="B1681" s="254" t="s">
        <v>2114</v>
      </c>
      <c r="C1681" s="255" t="s">
        <v>3911</v>
      </c>
      <c r="D1681" s="882" t="s">
        <v>4213</v>
      </c>
      <c r="E1681" s="257">
        <v>1422033</v>
      </c>
      <c r="F1681" s="255" t="s">
        <v>311</v>
      </c>
      <c r="G1681" s="258">
        <v>3400</v>
      </c>
      <c r="H1681" s="258"/>
      <c r="I1681" s="258"/>
      <c r="J1681" s="258"/>
      <c r="K1681" s="258"/>
      <c r="L1681" s="258"/>
      <c r="M1681" s="258"/>
      <c r="N1681" s="258"/>
      <c r="O1681" s="258"/>
      <c r="P1681" s="258"/>
      <c r="Q1681" s="258"/>
      <c r="R1681" s="258"/>
      <c r="S1681" s="258"/>
      <c r="T1681" s="258"/>
      <c r="U1681" s="258">
        <v>3400</v>
      </c>
      <c r="V1681" s="279"/>
      <c r="W1681" s="280"/>
    </row>
    <row r="1682" spans="2:23">
      <c r="B1682" s="254" t="s">
        <v>2114</v>
      </c>
      <c r="C1682" s="255" t="s">
        <v>1064</v>
      </c>
      <c r="D1682" s="882" t="s">
        <v>4214</v>
      </c>
      <c r="E1682" s="257">
        <v>1412022</v>
      </c>
      <c r="F1682" s="255" t="s">
        <v>259</v>
      </c>
      <c r="G1682" s="258">
        <v>80000</v>
      </c>
      <c r="H1682" s="258"/>
      <c r="I1682" s="258"/>
      <c r="J1682" s="258"/>
      <c r="K1682" s="258"/>
      <c r="L1682" s="258"/>
      <c r="M1682" s="258"/>
      <c r="N1682" s="258"/>
      <c r="O1682" s="258"/>
      <c r="P1682" s="258"/>
      <c r="Q1682" s="258"/>
      <c r="R1682" s="258"/>
      <c r="S1682" s="258"/>
      <c r="T1682" s="258"/>
      <c r="U1682" s="258">
        <v>80000</v>
      </c>
      <c r="V1682" s="279"/>
      <c r="W1682" s="280"/>
    </row>
    <row r="1683" spans="2:23">
      <c r="B1683" s="254" t="s">
        <v>2114</v>
      </c>
      <c r="C1683" s="255" t="s">
        <v>4215</v>
      </c>
      <c r="D1683" s="882" t="s">
        <v>4216</v>
      </c>
      <c r="E1683" s="257">
        <v>1422040</v>
      </c>
      <c r="F1683" s="255" t="s">
        <v>3561</v>
      </c>
      <c r="G1683" s="258">
        <v>1000</v>
      </c>
      <c r="H1683" s="258"/>
      <c r="I1683" s="258"/>
      <c r="J1683" s="258"/>
      <c r="K1683" s="258"/>
      <c r="L1683" s="258"/>
      <c r="M1683" s="258"/>
      <c r="N1683" s="258"/>
      <c r="O1683" s="258"/>
      <c r="P1683" s="258"/>
      <c r="Q1683" s="258"/>
      <c r="R1683" s="258"/>
      <c r="S1683" s="258"/>
      <c r="T1683" s="258"/>
      <c r="U1683" s="258">
        <v>1000</v>
      </c>
      <c r="V1683" s="279"/>
      <c r="W1683" s="280"/>
    </row>
    <row r="1684" spans="2:23">
      <c r="B1684" s="254" t="s">
        <v>2114</v>
      </c>
      <c r="C1684" s="255" t="s">
        <v>4060</v>
      </c>
      <c r="D1684" s="882" t="s">
        <v>4217</v>
      </c>
      <c r="E1684" s="257">
        <v>1423078</v>
      </c>
      <c r="F1684" s="255" t="s">
        <v>915</v>
      </c>
      <c r="G1684" s="258">
        <v>1024</v>
      </c>
      <c r="H1684" s="258"/>
      <c r="I1684" s="258"/>
      <c r="J1684" s="258"/>
      <c r="K1684" s="258"/>
      <c r="L1684" s="258"/>
      <c r="M1684" s="258"/>
      <c r="N1684" s="258"/>
      <c r="O1684" s="258"/>
      <c r="P1684" s="258"/>
      <c r="Q1684" s="258"/>
      <c r="R1684" s="258"/>
      <c r="S1684" s="258"/>
      <c r="T1684" s="258"/>
      <c r="U1684" s="258">
        <v>1024</v>
      </c>
      <c r="V1684" s="279"/>
      <c r="W1684" s="280"/>
    </row>
    <row r="1685" spans="2:23">
      <c r="B1685" s="254">
        <v>45991</v>
      </c>
      <c r="C1685" s="255" t="s">
        <v>4218</v>
      </c>
      <c r="D1685" s="882" t="s">
        <v>4219</v>
      </c>
      <c r="E1685" s="257">
        <v>1423078</v>
      </c>
      <c r="F1685" s="255" t="s">
        <v>915</v>
      </c>
      <c r="G1685" s="258">
        <v>300</v>
      </c>
      <c r="H1685" s="258"/>
      <c r="I1685" s="258"/>
      <c r="J1685" s="258"/>
      <c r="K1685" s="258"/>
      <c r="L1685" s="258"/>
      <c r="M1685" s="258"/>
      <c r="N1685" s="258"/>
      <c r="O1685" s="258"/>
      <c r="P1685" s="258"/>
      <c r="Q1685" s="258"/>
      <c r="R1685" s="258"/>
      <c r="S1685" s="258"/>
      <c r="T1685" s="258"/>
      <c r="U1685" s="258">
        <v>300</v>
      </c>
      <c r="V1685" s="279"/>
      <c r="W1685" s="280"/>
    </row>
    <row r="1686" spans="2:23">
      <c r="B1686" s="254">
        <v>45991</v>
      </c>
      <c r="C1686" s="255" t="s">
        <v>4220</v>
      </c>
      <c r="D1686" s="882" t="s">
        <v>4221</v>
      </c>
      <c r="E1686" s="257">
        <v>1423078</v>
      </c>
      <c r="F1686" s="255" t="s">
        <v>915</v>
      </c>
      <c r="G1686" s="258">
        <v>4000</v>
      </c>
      <c r="H1686" s="258"/>
      <c r="I1686" s="258"/>
      <c r="J1686" s="258"/>
      <c r="K1686" s="258"/>
      <c r="L1686" s="258"/>
      <c r="M1686" s="258"/>
      <c r="N1686" s="258"/>
      <c r="O1686" s="258"/>
      <c r="P1686" s="258"/>
      <c r="Q1686" s="258"/>
      <c r="R1686" s="258"/>
      <c r="S1686" s="258"/>
      <c r="T1686" s="258"/>
      <c r="U1686" s="258">
        <v>4000</v>
      </c>
      <c r="V1686" s="279"/>
      <c r="W1686" s="280"/>
    </row>
    <row r="1687" spans="2:23">
      <c r="B1687" s="254" t="s">
        <v>2114</v>
      </c>
      <c r="C1687" s="255" t="s">
        <v>4222</v>
      </c>
      <c r="D1687" s="882" t="s">
        <v>4223</v>
      </c>
      <c r="E1687" s="257">
        <v>1423078</v>
      </c>
      <c r="F1687" s="255" t="s">
        <v>915</v>
      </c>
      <c r="G1687" s="258">
        <v>2000</v>
      </c>
      <c r="H1687" s="258"/>
      <c r="I1687" s="258"/>
      <c r="J1687" s="258"/>
      <c r="K1687" s="258"/>
      <c r="L1687" s="258"/>
      <c r="M1687" s="258"/>
      <c r="N1687" s="258"/>
      <c r="O1687" s="258"/>
      <c r="P1687" s="258"/>
      <c r="Q1687" s="258"/>
      <c r="R1687" s="258"/>
      <c r="S1687" s="258"/>
      <c r="T1687" s="258"/>
      <c r="U1687" s="258">
        <v>2000</v>
      </c>
      <c r="V1687" s="279"/>
      <c r="W1687" s="280"/>
    </row>
    <row r="1688" spans="2:23">
      <c r="B1688" s="254" t="s">
        <v>2114</v>
      </c>
      <c r="C1688" s="255" t="s">
        <v>4222</v>
      </c>
      <c r="D1688" s="882" t="s">
        <v>4224</v>
      </c>
      <c r="E1688" s="257">
        <v>1412022</v>
      </c>
      <c r="F1688" s="255" t="s">
        <v>259</v>
      </c>
      <c r="G1688" s="258">
        <v>3000</v>
      </c>
      <c r="H1688" s="258"/>
      <c r="I1688" s="258"/>
      <c r="J1688" s="258"/>
      <c r="K1688" s="258"/>
      <c r="L1688" s="258"/>
      <c r="M1688" s="258"/>
      <c r="N1688" s="258"/>
      <c r="O1688" s="258"/>
      <c r="P1688" s="258"/>
      <c r="Q1688" s="258"/>
      <c r="R1688" s="258"/>
      <c r="S1688" s="258"/>
      <c r="T1688" s="258"/>
      <c r="U1688" s="258">
        <v>3000</v>
      </c>
      <c r="V1688" s="279"/>
      <c r="W1688" s="280"/>
    </row>
    <row r="1689" spans="2:23">
      <c r="B1689" s="254" t="s">
        <v>2114</v>
      </c>
      <c r="C1689" s="255" t="s">
        <v>4225</v>
      </c>
      <c r="D1689" s="882" t="s">
        <v>4226</v>
      </c>
      <c r="E1689" s="257">
        <v>1422040</v>
      </c>
      <c r="F1689" s="255" t="s">
        <v>3561</v>
      </c>
      <c r="G1689" s="258">
        <v>1000</v>
      </c>
      <c r="H1689" s="258"/>
      <c r="I1689" s="258"/>
      <c r="J1689" s="258"/>
      <c r="K1689" s="258"/>
      <c r="L1689" s="258"/>
      <c r="M1689" s="258"/>
      <c r="N1689" s="258"/>
      <c r="O1689" s="258"/>
      <c r="P1689" s="258"/>
      <c r="Q1689" s="258"/>
      <c r="R1689" s="258"/>
      <c r="S1689" s="258"/>
      <c r="T1689" s="258"/>
      <c r="U1689" s="258">
        <v>1000</v>
      </c>
      <c r="V1689" s="279"/>
      <c r="W1689" s="280"/>
    </row>
    <row r="1690" spans="2:23">
      <c r="B1690" s="254" t="s">
        <v>2114</v>
      </c>
      <c r="C1690" s="255" t="s">
        <v>1741</v>
      </c>
      <c r="D1690" s="882" t="s">
        <v>4227</v>
      </c>
      <c r="E1690" s="257">
        <v>1422011</v>
      </c>
      <c r="F1690" s="255" t="s">
        <v>906</v>
      </c>
      <c r="G1690" s="258">
        <v>4000</v>
      </c>
      <c r="H1690" s="258"/>
      <c r="I1690" s="258"/>
      <c r="J1690" s="258"/>
      <c r="K1690" s="258"/>
      <c r="L1690" s="258"/>
      <c r="M1690" s="258"/>
      <c r="N1690" s="258"/>
      <c r="O1690" s="258"/>
      <c r="P1690" s="258"/>
      <c r="Q1690" s="258"/>
      <c r="R1690" s="258"/>
      <c r="S1690" s="258"/>
      <c r="T1690" s="258"/>
      <c r="U1690" s="258">
        <v>4000</v>
      </c>
      <c r="V1690" s="279"/>
      <c r="W1690" s="280"/>
    </row>
    <row r="1691" spans="2:23">
      <c r="B1691" s="254" t="s">
        <v>2114</v>
      </c>
      <c r="C1691" s="255" t="s">
        <v>1741</v>
      </c>
      <c r="D1691" s="882" t="s">
        <v>4227</v>
      </c>
      <c r="E1691" s="257">
        <v>1422033</v>
      </c>
      <c r="F1691" s="255" t="s">
        <v>311</v>
      </c>
      <c r="G1691" s="258">
        <v>3000</v>
      </c>
      <c r="H1691" s="258"/>
      <c r="I1691" s="258"/>
      <c r="J1691" s="258"/>
      <c r="K1691" s="258"/>
      <c r="L1691" s="258"/>
      <c r="M1691" s="258"/>
      <c r="N1691" s="258"/>
      <c r="O1691" s="258"/>
      <c r="P1691" s="258"/>
      <c r="Q1691" s="258"/>
      <c r="R1691" s="258"/>
      <c r="S1691" s="258"/>
      <c r="T1691" s="258"/>
      <c r="U1691" s="258">
        <v>3000</v>
      </c>
      <c r="V1691" s="279"/>
      <c r="W1691" s="280"/>
    </row>
    <row r="1692" spans="2:23">
      <c r="B1692" s="254" t="s">
        <v>2114</v>
      </c>
      <c r="C1692" s="255" t="s">
        <v>1741</v>
      </c>
      <c r="D1692" s="882" t="s">
        <v>4227</v>
      </c>
      <c r="E1692" s="257">
        <v>1423078</v>
      </c>
      <c r="F1692" s="255" t="s">
        <v>915</v>
      </c>
      <c r="G1692" s="258">
        <v>3000</v>
      </c>
      <c r="H1692" s="258"/>
      <c r="I1692" s="258"/>
      <c r="J1692" s="258"/>
      <c r="K1692" s="258"/>
      <c r="L1692" s="258"/>
      <c r="M1692" s="258"/>
      <c r="N1692" s="258"/>
      <c r="O1692" s="258"/>
      <c r="P1692" s="258"/>
      <c r="Q1692" s="258"/>
      <c r="R1692" s="258"/>
      <c r="S1692" s="258"/>
      <c r="T1692" s="258"/>
      <c r="U1692" s="258">
        <v>3000</v>
      </c>
      <c r="V1692" s="279"/>
      <c r="W1692" s="280"/>
    </row>
    <row r="1693" spans="2:23">
      <c r="B1693" s="254" t="s">
        <v>2114</v>
      </c>
      <c r="C1693" s="255" t="s">
        <v>4228</v>
      </c>
      <c r="D1693" s="882" t="s">
        <v>4229</v>
      </c>
      <c r="E1693" s="257">
        <v>1423078</v>
      </c>
      <c r="F1693" s="255" t="s">
        <v>915</v>
      </c>
      <c r="G1693" s="258">
        <v>1300</v>
      </c>
      <c r="H1693" s="258"/>
      <c r="I1693" s="258"/>
      <c r="J1693" s="258"/>
      <c r="K1693" s="258"/>
      <c r="L1693" s="258"/>
      <c r="M1693" s="258"/>
      <c r="N1693" s="258"/>
      <c r="O1693" s="258"/>
      <c r="P1693" s="258"/>
      <c r="Q1693" s="258"/>
      <c r="R1693" s="258"/>
      <c r="S1693" s="258"/>
      <c r="T1693" s="258"/>
      <c r="U1693" s="258">
        <v>1300</v>
      </c>
      <c r="V1693" s="279"/>
      <c r="W1693" s="280"/>
    </row>
    <row r="1694" spans="2:23">
      <c r="B1694" s="254" t="s">
        <v>2114</v>
      </c>
      <c r="C1694" s="255" t="s">
        <v>4230</v>
      </c>
      <c r="D1694" s="882" t="s">
        <v>4231</v>
      </c>
      <c r="E1694" s="257">
        <v>1423078</v>
      </c>
      <c r="F1694" s="255" t="s">
        <v>915</v>
      </c>
      <c r="G1694" s="258">
        <v>500</v>
      </c>
      <c r="H1694" s="258"/>
      <c r="I1694" s="258"/>
      <c r="J1694" s="258"/>
      <c r="K1694" s="258"/>
      <c r="L1694" s="258"/>
      <c r="M1694" s="258"/>
      <c r="N1694" s="258"/>
      <c r="O1694" s="258"/>
      <c r="P1694" s="258"/>
      <c r="Q1694" s="258"/>
      <c r="R1694" s="258"/>
      <c r="S1694" s="258"/>
      <c r="T1694" s="258"/>
      <c r="U1694" s="258">
        <v>500</v>
      </c>
      <c r="V1694" s="279"/>
      <c r="W1694" s="280"/>
    </row>
    <row r="1695" spans="2:23">
      <c r="B1695" s="254" t="s">
        <v>2114</v>
      </c>
      <c r="C1695" s="255" t="s">
        <v>4232</v>
      </c>
      <c r="D1695" s="882" t="s">
        <v>4233</v>
      </c>
      <c r="E1695" s="257">
        <v>1423078</v>
      </c>
      <c r="F1695" s="255" t="s">
        <v>915</v>
      </c>
      <c r="G1695" s="258">
        <v>1000</v>
      </c>
      <c r="H1695" s="258"/>
      <c r="I1695" s="258"/>
      <c r="J1695" s="258"/>
      <c r="K1695" s="258"/>
      <c r="L1695" s="258"/>
      <c r="M1695" s="258"/>
      <c r="N1695" s="258"/>
      <c r="O1695" s="258"/>
      <c r="P1695" s="258"/>
      <c r="Q1695" s="258"/>
      <c r="R1695" s="258"/>
      <c r="S1695" s="258"/>
      <c r="T1695" s="258"/>
      <c r="U1695" s="258">
        <v>1000</v>
      </c>
      <c r="V1695" s="279"/>
      <c r="W1695" s="280"/>
    </row>
    <row r="1696" spans="2:23">
      <c r="B1696" s="254" t="s">
        <v>2114</v>
      </c>
      <c r="C1696" s="255" t="s">
        <v>2198</v>
      </c>
      <c r="D1696" s="882" t="s">
        <v>4234</v>
      </c>
      <c r="E1696" s="257">
        <v>1422040</v>
      </c>
      <c r="F1696" s="255" t="s">
        <v>3561</v>
      </c>
      <c r="G1696" s="258">
        <v>400</v>
      </c>
      <c r="H1696" s="258"/>
      <c r="I1696" s="258"/>
      <c r="J1696" s="258"/>
      <c r="K1696" s="258"/>
      <c r="L1696" s="258"/>
      <c r="M1696" s="258"/>
      <c r="N1696" s="258"/>
      <c r="O1696" s="258"/>
      <c r="P1696" s="258"/>
      <c r="Q1696" s="258"/>
      <c r="R1696" s="258"/>
      <c r="S1696" s="258"/>
      <c r="T1696" s="258"/>
      <c r="U1696" s="258">
        <v>400</v>
      </c>
      <c r="V1696" s="279"/>
      <c r="W1696" s="280"/>
    </row>
    <row r="1697" spans="2:23">
      <c r="B1697" s="254" t="s">
        <v>2114</v>
      </c>
      <c r="C1697" s="255" t="s">
        <v>4235</v>
      </c>
      <c r="D1697" s="882" t="s">
        <v>4236</v>
      </c>
      <c r="E1697" s="257">
        <v>1423078</v>
      </c>
      <c r="F1697" s="255" t="s">
        <v>915</v>
      </c>
      <c r="G1697" s="258">
        <v>480</v>
      </c>
      <c r="H1697" s="258"/>
      <c r="I1697" s="258"/>
      <c r="J1697" s="258"/>
      <c r="K1697" s="258"/>
      <c r="L1697" s="258"/>
      <c r="M1697" s="258"/>
      <c r="N1697" s="258"/>
      <c r="O1697" s="258"/>
      <c r="P1697" s="258"/>
      <c r="Q1697" s="258"/>
      <c r="R1697" s="258"/>
      <c r="S1697" s="258"/>
      <c r="T1697" s="258"/>
      <c r="U1697" s="258">
        <v>480</v>
      </c>
      <c r="V1697" s="279"/>
      <c r="W1697" s="280"/>
    </row>
    <row r="1698" spans="2:23">
      <c r="B1698" s="254" t="s">
        <v>2114</v>
      </c>
      <c r="C1698" s="255" t="s">
        <v>1064</v>
      </c>
      <c r="D1698" s="882" t="s">
        <v>4237</v>
      </c>
      <c r="E1698" s="257">
        <v>1423078</v>
      </c>
      <c r="F1698" s="255" t="s">
        <v>915</v>
      </c>
      <c r="G1698" s="258">
        <v>10000</v>
      </c>
      <c r="H1698" s="258"/>
      <c r="I1698" s="258"/>
      <c r="J1698" s="258"/>
      <c r="K1698" s="258"/>
      <c r="L1698" s="258"/>
      <c r="M1698" s="258"/>
      <c r="N1698" s="258"/>
      <c r="O1698" s="258"/>
      <c r="P1698" s="258"/>
      <c r="Q1698" s="258"/>
      <c r="R1698" s="258"/>
      <c r="S1698" s="258"/>
      <c r="T1698" s="258"/>
      <c r="U1698" s="258">
        <v>10000</v>
      </c>
      <c r="V1698" s="279"/>
      <c r="W1698" s="280"/>
    </row>
    <row r="1699" spans="2:23">
      <c r="B1699" s="254" t="s">
        <v>2114</v>
      </c>
      <c r="C1699" s="255" t="s">
        <v>1064</v>
      </c>
      <c r="D1699" s="882" t="s">
        <v>4237</v>
      </c>
      <c r="E1699" s="257">
        <v>1422011</v>
      </c>
      <c r="F1699" s="255" t="s">
        <v>906</v>
      </c>
      <c r="G1699" s="258">
        <v>8000</v>
      </c>
      <c r="H1699" s="258"/>
      <c r="I1699" s="258"/>
      <c r="J1699" s="258"/>
      <c r="K1699" s="258"/>
      <c r="L1699" s="258"/>
      <c r="M1699" s="258"/>
      <c r="N1699" s="258"/>
      <c r="O1699" s="258"/>
      <c r="P1699" s="258"/>
      <c r="Q1699" s="258"/>
      <c r="R1699" s="258"/>
      <c r="S1699" s="258"/>
      <c r="T1699" s="258"/>
      <c r="U1699" s="258">
        <v>8000</v>
      </c>
      <c r="V1699" s="279"/>
      <c r="W1699" s="280"/>
    </row>
    <row r="1700" spans="2:23">
      <c r="B1700" s="254" t="s">
        <v>2114</v>
      </c>
      <c r="C1700" s="255" t="s">
        <v>1064</v>
      </c>
      <c r="D1700" s="882" t="s">
        <v>4237</v>
      </c>
      <c r="E1700" s="257">
        <v>1422033</v>
      </c>
      <c r="F1700" s="255" t="s">
        <v>311</v>
      </c>
      <c r="G1700" s="258">
        <v>4166.18</v>
      </c>
      <c r="H1700" s="258"/>
      <c r="I1700" s="258"/>
      <c r="J1700" s="258"/>
      <c r="K1700" s="258"/>
      <c r="L1700" s="258"/>
      <c r="M1700" s="258"/>
      <c r="N1700" s="258"/>
      <c r="O1700" s="258"/>
      <c r="P1700" s="258"/>
      <c r="Q1700" s="258"/>
      <c r="R1700" s="258"/>
      <c r="S1700" s="258"/>
      <c r="T1700" s="258"/>
      <c r="U1700" s="258">
        <v>4166.18</v>
      </c>
      <c r="V1700" s="279"/>
      <c r="W1700" s="280"/>
    </row>
    <row r="1701" spans="2:23">
      <c r="B1701" s="254" t="s">
        <v>2114</v>
      </c>
      <c r="C1701" s="255" t="s">
        <v>1741</v>
      </c>
      <c r="D1701" s="882" t="s">
        <v>4238</v>
      </c>
      <c r="E1701" s="257">
        <v>1423078</v>
      </c>
      <c r="F1701" s="255" t="s">
        <v>915</v>
      </c>
      <c r="G1701" s="258">
        <v>673.31</v>
      </c>
      <c r="H1701" s="258"/>
      <c r="I1701" s="258"/>
      <c r="J1701" s="258"/>
      <c r="K1701" s="258"/>
      <c r="L1701" s="258"/>
      <c r="M1701" s="258"/>
      <c r="N1701" s="258"/>
      <c r="O1701" s="258"/>
      <c r="P1701" s="258"/>
      <c r="Q1701" s="258"/>
      <c r="R1701" s="258"/>
      <c r="S1701" s="258"/>
      <c r="T1701" s="258"/>
      <c r="U1701" s="258">
        <v>673.31</v>
      </c>
      <c r="V1701" s="279"/>
      <c r="W1701" s="280"/>
    </row>
    <row r="1702" spans="2:23">
      <c r="B1702" s="254" t="s">
        <v>2114</v>
      </c>
      <c r="C1702" s="255" t="s">
        <v>1084</v>
      </c>
      <c r="D1702" s="882" t="s">
        <v>4239</v>
      </c>
      <c r="E1702" s="257">
        <v>1412022</v>
      </c>
      <c r="F1702" s="255" t="s">
        <v>259</v>
      </c>
      <c r="G1702" s="258">
        <v>3000</v>
      </c>
      <c r="H1702" s="258"/>
      <c r="I1702" s="258"/>
      <c r="J1702" s="258"/>
      <c r="K1702" s="258"/>
      <c r="L1702" s="258"/>
      <c r="M1702" s="258"/>
      <c r="N1702" s="258"/>
      <c r="O1702" s="258"/>
      <c r="P1702" s="258"/>
      <c r="Q1702" s="258"/>
      <c r="R1702" s="258"/>
      <c r="S1702" s="258"/>
      <c r="T1702" s="258"/>
      <c r="U1702" s="258">
        <v>3000</v>
      </c>
      <c r="V1702" s="279"/>
      <c r="W1702" s="280"/>
    </row>
    <row r="1703" spans="2:23">
      <c r="B1703" s="254" t="s">
        <v>2114</v>
      </c>
      <c r="C1703" s="255" t="s">
        <v>1084</v>
      </c>
      <c r="D1703" s="882" t="s">
        <v>4240</v>
      </c>
      <c r="E1703" s="257">
        <v>1412022</v>
      </c>
      <c r="F1703" s="255" t="s">
        <v>259</v>
      </c>
      <c r="G1703" s="258">
        <v>8000</v>
      </c>
      <c r="H1703" s="258"/>
      <c r="I1703" s="258"/>
      <c r="J1703" s="258"/>
      <c r="K1703" s="258"/>
      <c r="L1703" s="258"/>
      <c r="M1703" s="258"/>
      <c r="N1703" s="258"/>
      <c r="O1703" s="258"/>
      <c r="P1703" s="258"/>
      <c r="Q1703" s="258"/>
      <c r="R1703" s="258"/>
      <c r="S1703" s="258"/>
      <c r="T1703" s="258"/>
      <c r="U1703" s="258">
        <v>8000</v>
      </c>
      <c r="V1703" s="279"/>
      <c r="W1703" s="280"/>
    </row>
    <row r="1704" spans="2:23">
      <c r="B1704" s="254" t="s">
        <v>2114</v>
      </c>
      <c r="C1704" s="255" t="s">
        <v>1084</v>
      </c>
      <c r="D1704" s="882" t="s">
        <v>4240</v>
      </c>
      <c r="E1704" s="257">
        <v>1422011</v>
      </c>
      <c r="F1704" s="255" t="s">
        <v>906</v>
      </c>
      <c r="G1704" s="258">
        <v>7000</v>
      </c>
      <c r="H1704" s="258"/>
      <c r="I1704" s="258"/>
      <c r="J1704" s="258"/>
      <c r="K1704" s="258"/>
      <c r="L1704" s="258"/>
      <c r="M1704" s="258"/>
      <c r="N1704" s="258"/>
      <c r="O1704" s="258"/>
      <c r="P1704" s="258"/>
      <c r="Q1704" s="258"/>
      <c r="R1704" s="258"/>
      <c r="S1704" s="258"/>
      <c r="T1704" s="258"/>
      <c r="U1704" s="258">
        <v>7000</v>
      </c>
      <c r="V1704" s="279"/>
      <c r="W1704" s="280"/>
    </row>
    <row r="1705" spans="2:23">
      <c r="B1705" s="254" t="s">
        <v>2114</v>
      </c>
      <c r="C1705" s="255" t="s">
        <v>1084</v>
      </c>
      <c r="D1705" s="882" t="s">
        <v>4240</v>
      </c>
      <c r="E1705" s="257">
        <v>1422033</v>
      </c>
      <c r="F1705" s="255" t="s">
        <v>311</v>
      </c>
      <c r="G1705" s="258">
        <v>5000</v>
      </c>
      <c r="H1705" s="258"/>
      <c r="I1705" s="258"/>
      <c r="J1705" s="258"/>
      <c r="K1705" s="258"/>
      <c r="L1705" s="258"/>
      <c r="M1705" s="258"/>
      <c r="N1705" s="258"/>
      <c r="O1705" s="258"/>
      <c r="P1705" s="258"/>
      <c r="Q1705" s="258"/>
      <c r="R1705" s="258"/>
      <c r="S1705" s="258"/>
      <c r="T1705" s="258"/>
      <c r="U1705" s="258">
        <v>5000</v>
      </c>
      <c r="V1705" s="279"/>
      <c r="W1705" s="280"/>
    </row>
    <row r="1706" spans="2:23">
      <c r="B1706" s="254" t="s">
        <v>2114</v>
      </c>
      <c r="C1706" s="255" t="s">
        <v>1084</v>
      </c>
      <c r="D1706" s="882" t="s">
        <v>4240</v>
      </c>
      <c r="E1706" s="257">
        <v>1423078</v>
      </c>
      <c r="F1706" s="255" t="s">
        <v>915</v>
      </c>
      <c r="G1706" s="258">
        <v>9970</v>
      </c>
      <c r="H1706" s="258"/>
      <c r="I1706" s="258"/>
      <c r="J1706" s="258"/>
      <c r="K1706" s="258"/>
      <c r="L1706" s="258"/>
      <c r="M1706" s="258"/>
      <c r="N1706" s="258"/>
      <c r="O1706" s="258"/>
      <c r="P1706" s="258"/>
      <c r="Q1706" s="258"/>
      <c r="R1706" s="258"/>
      <c r="S1706" s="258"/>
      <c r="T1706" s="258"/>
      <c r="U1706" s="258">
        <v>9970</v>
      </c>
      <c r="V1706" s="279"/>
      <c r="W1706" s="280"/>
    </row>
    <row r="1707" spans="2:23">
      <c r="B1707" s="254" t="s">
        <v>2114</v>
      </c>
      <c r="C1707" s="255" t="s">
        <v>1084</v>
      </c>
      <c r="D1707" s="882" t="s">
        <v>4241</v>
      </c>
      <c r="E1707" s="257">
        <v>1423078</v>
      </c>
      <c r="F1707" s="255" t="s">
        <v>915</v>
      </c>
      <c r="G1707" s="258">
        <v>750</v>
      </c>
      <c r="H1707" s="258"/>
      <c r="I1707" s="258"/>
      <c r="J1707" s="258"/>
      <c r="K1707" s="258"/>
      <c r="L1707" s="258"/>
      <c r="M1707" s="258"/>
      <c r="N1707" s="258"/>
      <c r="O1707" s="258"/>
      <c r="P1707" s="258"/>
      <c r="Q1707" s="258"/>
      <c r="R1707" s="258"/>
      <c r="S1707" s="258"/>
      <c r="T1707" s="258"/>
      <c r="U1707" s="258">
        <v>750</v>
      </c>
      <c r="V1707" s="279"/>
      <c r="W1707" s="280"/>
    </row>
    <row r="1708" spans="2:23">
      <c r="B1708" s="254" t="s">
        <v>2114</v>
      </c>
      <c r="C1708" s="255" t="s">
        <v>1068</v>
      </c>
      <c r="D1708" s="882" t="s">
        <v>4242</v>
      </c>
      <c r="E1708" s="257">
        <v>1430004</v>
      </c>
      <c r="F1708" s="255" t="s">
        <v>922</v>
      </c>
      <c r="G1708" s="258">
        <v>1312.84</v>
      </c>
      <c r="H1708" s="258"/>
      <c r="I1708" s="258"/>
      <c r="J1708" s="258"/>
      <c r="K1708" s="258"/>
      <c r="L1708" s="258"/>
      <c r="M1708" s="258"/>
      <c r="N1708" s="258"/>
      <c r="O1708" s="258"/>
      <c r="P1708" s="258"/>
      <c r="Q1708" s="258"/>
      <c r="R1708" s="258"/>
      <c r="S1708" s="258"/>
      <c r="T1708" s="258"/>
      <c r="U1708" s="258">
        <v>1312.84</v>
      </c>
      <c r="V1708" s="279"/>
      <c r="W1708" s="280"/>
    </row>
    <row r="1709" spans="2:23">
      <c r="B1709" s="254" t="s">
        <v>2114</v>
      </c>
      <c r="C1709" s="255" t="s">
        <v>3911</v>
      </c>
      <c r="D1709" s="882" t="s">
        <v>4243</v>
      </c>
      <c r="E1709" s="257">
        <v>1422011</v>
      </c>
      <c r="F1709" s="255" t="s">
        <v>906</v>
      </c>
      <c r="G1709" s="258">
        <v>2000</v>
      </c>
      <c r="H1709" s="258"/>
      <c r="I1709" s="258"/>
      <c r="J1709" s="258"/>
      <c r="K1709" s="258"/>
      <c r="L1709" s="258"/>
      <c r="M1709" s="258"/>
      <c r="N1709" s="258"/>
      <c r="O1709" s="258"/>
      <c r="P1709" s="258"/>
      <c r="Q1709" s="258"/>
      <c r="R1709" s="258"/>
      <c r="S1709" s="258"/>
      <c r="T1709" s="258"/>
      <c r="U1709" s="258">
        <v>2000</v>
      </c>
      <c r="V1709" s="279"/>
      <c r="W1709" s="280"/>
    </row>
    <row r="1710" spans="2:23">
      <c r="B1710" s="254" t="s">
        <v>2114</v>
      </c>
      <c r="C1710" s="255" t="s">
        <v>3911</v>
      </c>
      <c r="D1710" s="882" t="s">
        <v>4243</v>
      </c>
      <c r="E1710" s="257">
        <v>1422033</v>
      </c>
      <c r="F1710" s="255" t="s">
        <v>311</v>
      </c>
      <c r="G1710" s="258">
        <v>3000</v>
      </c>
      <c r="H1710" s="258"/>
      <c r="I1710" s="258"/>
      <c r="J1710" s="258"/>
      <c r="K1710" s="258"/>
      <c r="L1710" s="258"/>
      <c r="M1710" s="258"/>
      <c r="N1710" s="258"/>
      <c r="O1710" s="258"/>
      <c r="P1710" s="258"/>
      <c r="Q1710" s="258"/>
      <c r="R1710" s="258"/>
      <c r="S1710" s="258"/>
      <c r="T1710" s="258"/>
      <c r="U1710" s="258">
        <v>3000</v>
      </c>
      <c r="V1710" s="279"/>
      <c r="W1710" s="280"/>
    </row>
    <row r="1711" spans="2:23">
      <c r="B1711" s="254" t="s">
        <v>2114</v>
      </c>
      <c r="C1711" s="255" t="s">
        <v>3911</v>
      </c>
      <c r="D1711" s="882" t="s">
        <v>4243</v>
      </c>
      <c r="E1711" s="257">
        <v>1423078</v>
      </c>
      <c r="F1711" s="255" t="s">
        <v>915</v>
      </c>
      <c r="G1711" s="258">
        <v>1000</v>
      </c>
      <c r="H1711" s="258"/>
      <c r="I1711" s="258"/>
      <c r="J1711" s="258"/>
      <c r="K1711" s="258"/>
      <c r="L1711" s="258"/>
      <c r="M1711" s="258"/>
      <c r="N1711" s="258"/>
      <c r="O1711" s="258"/>
      <c r="P1711" s="258"/>
      <c r="Q1711" s="258"/>
      <c r="R1711" s="258"/>
      <c r="S1711" s="258"/>
      <c r="T1711" s="258"/>
      <c r="U1711" s="258">
        <v>1000</v>
      </c>
      <c r="V1711" s="279"/>
      <c r="W1711" s="280"/>
    </row>
    <row r="1712" spans="2:23">
      <c r="B1712" s="254" t="s">
        <v>2114</v>
      </c>
      <c r="C1712" s="255" t="s">
        <v>3911</v>
      </c>
      <c r="D1712" s="882" t="s">
        <v>4244</v>
      </c>
      <c r="E1712" s="257">
        <v>1415052</v>
      </c>
      <c r="F1712" s="255" t="s">
        <v>898</v>
      </c>
      <c r="G1712" s="258">
        <v>22000</v>
      </c>
      <c r="H1712" s="258"/>
      <c r="I1712" s="258"/>
      <c r="J1712" s="258"/>
      <c r="K1712" s="258"/>
      <c r="L1712" s="258"/>
      <c r="M1712" s="258"/>
      <c r="N1712" s="258"/>
      <c r="O1712" s="258"/>
      <c r="P1712" s="258"/>
      <c r="Q1712" s="258"/>
      <c r="R1712" s="258"/>
      <c r="S1712" s="258"/>
      <c r="T1712" s="258"/>
      <c r="U1712" s="258">
        <v>22000</v>
      </c>
      <c r="V1712" s="279"/>
      <c r="W1712" s="280"/>
    </row>
    <row r="1713" spans="2:23">
      <c r="B1713" s="254" t="s">
        <v>2114</v>
      </c>
      <c r="C1713" s="255" t="s">
        <v>3911</v>
      </c>
      <c r="D1713" s="882" t="s">
        <v>4244</v>
      </c>
      <c r="E1713" s="257">
        <v>1422033</v>
      </c>
      <c r="F1713" s="255" t="s">
        <v>311</v>
      </c>
      <c r="G1713" s="258">
        <v>5000</v>
      </c>
      <c r="H1713" s="258"/>
      <c r="I1713" s="258"/>
      <c r="J1713" s="258"/>
      <c r="K1713" s="258"/>
      <c r="L1713" s="258"/>
      <c r="M1713" s="258"/>
      <c r="N1713" s="258"/>
      <c r="O1713" s="258"/>
      <c r="P1713" s="258"/>
      <c r="Q1713" s="258"/>
      <c r="R1713" s="258"/>
      <c r="S1713" s="258"/>
      <c r="T1713" s="258"/>
      <c r="U1713" s="258">
        <v>5000</v>
      </c>
      <c r="V1713" s="279"/>
      <c r="W1713" s="280"/>
    </row>
    <row r="1714" spans="2:23">
      <c r="B1714" s="254" t="s">
        <v>2114</v>
      </c>
      <c r="C1714" s="255" t="s">
        <v>3911</v>
      </c>
      <c r="D1714" s="882" t="s">
        <v>4244</v>
      </c>
      <c r="E1714" s="257">
        <v>1422229</v>
      </c>
      <c r="F1714" s="255" t="s">
        <v>337</v>
      </c>
      <c r="G1714" s="258">
        <v>10183</v>
      </c>
      <c r="H1714" s="258"/>
      <c r="I1714" s="258"/>
      <c r="J1714" s="258"/>
      <c r="K1714" s="258"/>
      <c r="L1714" s="258"/>
      <c r="M1714" s="258"/>
      <c r="N1714" s="258"/>
      <c r="O1714" s="258"/>
      <c r="P1714" s="258"/>
      <c r="Q1714" s="258"/>
      <c r="R1714" s="258"/>
      <c r="S1714" s="258"/>
      <c r="T1714" s="258"/>
      <c r="U1714" s="258">
        <v>10183</v>
      </c>
      <c r="V1714" s="279"/>
      <c r="W1714" s="280"/>
    </row>
    <row r="1715" spans="2:23">
      <c r="B1715" s="254" t="s">
        <v>2114</v>
      </c>
      <c r="C1715" s="255" t="s">
        <v>3911</v>
      </c>
      <c r="D1715" s="882" t="s">
        <v>4244</v>
      </c>
      <c r="E1715" s="257">
        <v>1423078</v>
      </c>
      <c r="F1715" s="255" t="s">
        <v>915</v>
      </c>
      <c r="G1715" s="258">
        <v>24500</v>
      </c>
      <c r="H1715" s="258"/>
      <c r="I1715" s="258"/>
      <c r="J1715" s="258"/>
      <c r="K1715" s="258"/>
      <c r="L1715" s="258"/>
      <c r="M1715" s="258"/>
      <c r="N1715" s="258"/>
      <c r="O1715" s="258"/>
      <c r="P1715" s="258"/>
      <c r="Q1715" s="258"/>
      <c r="R1715" s="258"/>
      <c r="S1715" s="258"/>
      <c r="T1715" s="258"/>
      <c r="U1715" s="258">
        <v>24500</v>
      </c>
      <c r="V1715" s="279"/>
      <c r="W1715" s="280"/>
    </row>
    <row r="1716" spans="2:23">
      <c r="B1716" s="254" t="s">
        <v>2114</v>
      </c>
      <c r="C1716" s="255" t="s">
        <v>3911</v>
      </c>
      <c r="D1716" s="882" t="s">
        <v>4244</v>
      </c>
      <c r="E1716" s="257">
        <v>1423517</v>
      </c>
      <c r="F1716" s="255" t="s">
        <v>919</v>
      </c>
      <c r="G1716" s="258">
        <v>15600</v>
      </c>
      <c r="H1716" s="258"/>
      <c r="I1716" s="258"/>
      <c r="J1716" s="258"/>
      <c r="K1716" s="258"/>
      <c r="L1716" s="258"/>
      <c r="M1716" s="258"/>
      <c r="N1716" s="258"/>
      <c r="O1716" s="258"/>
      <c r="P1716" s="258"/>
      <c r="Q1716" s="258"/>
      <c r="R1716" s="258"/>
      <c r="S1716" s="258"/>
      <c r="T1716" s="258"/>
      <c r="U1716" s="258">
        <v>15600</v>
      </c>
      <c r="V1716" s="279"/>
      <c r="W1716" s="280"/>
    </row>
    <row r="1717" spans="2:23">
      <c r="B1717" s="254" t="s">
        <v>2186</v>
      </c>
      <c r="C1717" s="255" t="s">
        <v>4245</v>
      </c>
      <c r="D1717" s="256" t="s">
        <v>4246</v>
      </c>
      <c r="E1717" s="257">
        <v>1412022</v>
      </c>
      <c r="F1717" s="255" t="s">
        <v>259</v>
      </c>
      <c r="G1717" s="258">
        <v>936</v>
      </c>
      <c r="H1717" s="258"/>
      <c r="I1717" s="258"/>
      <c r="J1717" s="258"/>
      <c r="K1717" s="258"/>
      <c r="L1717" s="258"/>
      <c r="M1717" s="258"/>
      <c r="N1717" s="258"/>
      <c r="O1717" s="258"/>
      <c r="P1717" s="258"/>
      <c r="Q1717" s="258"/>
      <c r="R1717" s="258"/>
      <c r="S1717" s="258"/>
      <c r="T1717" s="258">
        <v>936</v>
      </c>
      <c r="U1717" s="258"/>
      <c r="V1717" s="279"/>
      <c r="W1717" s="280"/>
    </row>
    <row r="1718" spans="2:23">
      <c r="B1718" s="254" t="s">
        <v>2186</v>
      </c>
      <c r="C1718" s="255" t="s">
        <v>4245</v>
      </c>
      <c r="D1718" s="256" t="s">
        <v>4247</v>
      </c>
      <c r="E1718" s="257">
        <v>1412022</v>
      </c>
      <c r="F1718" s="255" t="s">
        <v>259</v>
      </c>
      <c r="G1718" s="258">
        <v>936</v>
      </c>
      <c r="H1718" s="258"/>
      <c r="I1718" s="258"/>
      <c r="J1718" s="258"/>
      <c r="K1718" s="258"/>
      <c r="L1718" s="258"/>
      <c r="M1718" s="258"/>
      <c r="N1718" s="258"/>
      <c r="O1718" s="258"/>
      <c r="P1718" s="258"/>
      <c r="Q1718" s="258"/>
      <c r="R1718" s="258"/>
      <c r="S1718" s="258"/>
      <c r="T1718" s="258">
        <v>936</v>
      </c>
      <c r="U1718" s="258"/>
      <c r="V1718" s="279"/>
      <c r="W1718" s="280"/>
    </row>
    <row r="1719" spans="2:23">
      <c r="B1719" s="254" t="s">
        <v>2114</v>
      </c>
      <c r="C1719" s="255" t="s">
        <v>4248</v>
      </c>
      <c r="D1719" s="256" t="s">
        <v>4249</v>
      </c>
      <c r="E1719" s="257">
        <v>1412022</v>
      </c>
      <c r="F1719" s="255" t="s">
        <v>259</v>
      </c>
      <c r="G1719" s="258">
        <v>2000</v>
      </c>
      <c r="H1719" s="258"/>
      <c r="I1719" s="258"/>
      <c r="J1719" s="258"/>
      <c r="K1719" s="258"/>
      <c r="L1719" s="258"/>
      <c r="M1719" s="258"/>
      <c r="N1719" s="258"/>
      <c r="O1719" s="258"/>
      <c r="P1719" s="258"/>
      <c r="Q1719" s="258"/>
      <c r="R1719" s="258"/>
      <c r="S1719" s="258"/>
      <c r="T1719" s="258">
        <v>2000</v>
      </c>
      <c r="U1719" s="258"/>
      <c r="V1719" s="279"/>
      <c r="W1719" s="280"/>
    </row>
    <row r="1720" spans="2:23">
      <c r="B1720" s="254" t="s">
        <v>2114</v>
      </c>
      <c r="C1720" s="255" t="s">
        <v>4250</v>
      </c>
      <c r="D1720" s="256" t="s">
        <v>4251</v>
      </c>
      <c r="E1720" s="257">
        <v>1412022</v>
      </c>
      <c r="F1720" s="255" t="s">
        <v>259</v>
      </c>
      <c r="G1720" s="258">
        <v>1872</v>
      </c>
      <c r="H1720" s="258"/>
      <c r="I1720" s="258"/>
      <c r="J1720" s="258"/>
      <c r="K1720" s="258"/>
      <c r="L1720" s="258"/>
      <c r="M1720" s="258"/>
      <c r="N1720" s="258"/>
      <c r="O1720" s="258"/>
      <c r="P1720" s="258"/>
      <c r="Q1720" s="258"/>
      <c r="R1720" s="258"/>
      <c r="S1720" s="258"/>
      <c r="T1720" s="258">
        <v>1872</v>
      </c>
      <c r="U1720" s="258"/>
      <c r="V1720" s="279"/>
      <c r="W1720" s="280"/>
    </row>
    <row r="1721" spans="2:23">
      <c r="B1721" s="254" t="s">
        <v>2114</v>
      </c>
      <c r="C1721" s="255" t="s">
        <v>3911</v>
      </c>
      <c r="D1721" s="256" t="s">
        <v>4252</v>
      </c>
      <c r="E1721" s="257">
        <v>1412022</v>
      </c>
      <c r="F1721" s="255" t="s">
        <v>259</v>
      </c>
      <c r="G1721" s="258">
        <v>29420</v>
      </c>
      <c r="H1721" s="258"/>
      <c r="I1721" s="258"/>
      <c r="J1721" s="258"/>
      <c r="K1721" s="258"/>
      <c r="L1721" s="258"/>
      <c r="M1721" s="258"/>
      <c r="N1721" s="258"/>
      <c r="O1721" s="258"/>
      <c r="P1721" s="258"/>
      <c r="Q1721" s="258"/>
      <c r="R1721" s="258"/>
      <c r="S1721" s="258"/>
      <c r="T1721" s="258">
        <v>29420</v>
      </c>
      <c r="U1721" s="258"/>
      <c r="V1721" s="279"/>
      <c r="W1721" s="280"/>
    </row>
    <row r="1722" spans="2:23">
      <c r="B1722" s="254" t="s">
        <v>2114</v>
      </c>
      <c r="C1722" s="255" t="s">
        <v>4253</v>
      </c>
      <c r="D1722" s="256" t="s">
        <v>4254</v>
      </c>
      <c r="E1722" s="257">
        <v>1412022</v>
      </c>
      <c r="F1722" s="255" t="s">
        <v>259</v>
      </c>
      <c r="G1722" s="258">
        <v>400</v>
      </c>
      <c r="H1722" s="258"/>
      <c r="I1722" s="258"/>
      <c r="J1722" s="258"/>
      <c r="K1722" s="258"/>
      <c r="L1722" s="258"/>
      <c r="M1722" s="258"/>
      <c r="N1722" s="258"/>
      <c r="O1722" s="258"/>
      <c r="P1722" s="258"/>
      <c r="Q1722" s="258"/>
      <c r="R1722" s="258"/>
      <c r="S1722" s="258"/>
      <c r="T1722" s="258">
        <v>400</v>
      </c>
      <c r="U1722" s="258"/>
      <c r="V1722" s="279"/>
      <c r="W1722" s="280"/>
    </row>
    <row r="1723" spans="2:23">
      <c r="B1723" s="254" t="s">
        <v>2114</v>
      </c>
      <c r="C1723" s="255" t="s">
        <v>4255</v>
      </c>
      <c r="D1723" s="256" t="s">
        <v>4256</v>
      </c>
      <c r="E1723" s="257">
        <v>1412022</v>
      </c>
      <c r="F1723" s="255" t="s">
        <v>259</v>
      </c>
      <c r="G1723" s="258">
        <v>13604.22</v>
      </c>
      <c r="H1723" s="258"/>
      <c r="I1723" s="258"/>
      <c r="J1723" s="258"/>
      <c r="K1723" s="258"/>
      <c r="L1723" s="258"/>
      <c r="M1723" s="258"/>
      <c r="N1723" s="258"/>
      <c r="O1723" s="258"/>
      <c r="P1723" s="258"/>
      <c r="Q1723" s="258"/>
      <c r="R1723" s="258"/>
      <c r="S1723" s="258"/>
      <c r="T1723" s="258">
        <v>13604.22</v>
      </c>
      <c r="U1723" s="258"/>
      <c r="V1723" s="279"/>
      <c r="W1723" s="280"/>
    </row>
    <row r="1724" spans="2:23">
      <c r="B1724" s="254">
        <v>45880</v>
      </c>
      <c r="C1724" s="255" t="s">
        <v>4257</v>
      </c>
      <c r="E1724" s="257" t="s">
        <v>885</v>
      </c>
      <c r="F1724" s="255" t="s">
        <v>4258</v>
      </c>
      <c r="G1724" s="258">
        <v>32384.95</v>
      </c>
      <c r="H1724" s="258"/>
      <c r="I1724" s="258"/>
      <c r="J1724" s="258"/>
      <c r="K1724" s="258"/>
      <c r="L1724" s="258"/>
      <c r="M1724" s="258"/>
      <c r="N1724" s="258"/>
      <c r="O1724" s="258"/>
      <c r="P1724" s="258"/>
      <c r="Q1724" s="258"/>
      <c r="R1724" s="258"/>
      <c r="S1724" s="258">
        <v>32384.95</v>
      </c>
      <c r="T1724" s="258"/>
      <c r="U1724" s="258"/>
      <c r="V1724" s="279"/>
      <c r="W1724" s="280"/>
    </row>
    <row r="1725" spans="2:23">
      <c r="B1725" s="254">
        <v>45992</v>
      </c>
      <c r="C1725" s="255" t="s">
        <v>4259</v>
      </c>
      <c r="D1725" s="256" t="s">
        <v>4260</v>
      </c>
      <c r="E1725" s="257">
        <v>1423011</v>
      </c>
      <c r="F1725" s="255" t="s">
        <v>911</v>
      </c>
      <c r="G1725" s="258">
        <v>100</v>
      </c>
      <c r="H1725" s="258"/>
      <c r="I1725" s="258"/>
      <c r="J1725" s="258"/>
      <c r="K1725" s="258"/>
      <c r="L1725" s="258"/>
      <c r="M1725" s="258"/>
      <c r="N1725" s="258"/>
      <c r="O1725" s="258"/>
      <c r="P1725" s="258"/>
      <c r="Q1725" s="258"/>
      <c r="R1725" s="258"/>
      <c r="S1725" s="258"/>
      <c r="T1725" s="258"/>
      <c r="U1725" s="258">
        <v>100</v>
      </c>
      <c r="V1725" s="279"/>
      <c r="W1725" s="280"/>
    </row>
    <row r="1726" spans="2:23">
      <c r="B1726" s="254">
        <v>45992</v>
      </c>
      <c r="C1726" s="255" t="s">
        <v>3962</v>
      </c>
      <c r="D1726" s="256" t="s">
        <v>4261</v>
      </c>
      <c r="E1726" s="257">
        <v>1422011</v>
      </c>
      <c r="F1726" s="255" t="s">
        <v>906</v>
      </c>
      <c r="G1726" s="258">
        <v>2500</v>
      </c>
      <c r="H1726" s="258"/>
      <c r="I1726" s="258"/>
      <c r="J1726" s="258"/>
      <c r="K1726" s="258"/>
      <c r="L1726" s="258"/>
      <c r="M1726" s="258"/>
      <c r="N1726" s="258"/>
      <c r="O1726" s="258"/>
      <c r="P1726" s="258"/>
      <c r="Q1726" s="258"/>
      <c r="R1726" s="258"/>
      <c r="S1726" s="258"/>
      <c r="T1726" s="258"/>
      <c r="U1726" s="258">
        <v>2500</v>
      </c>
      <c r="V1726" s="279"/>
      <c r="W1726" s="280"/>
    </row>
    <row r="1727" spans="2:23">
      <c r="B1727" s="254">
        <v>45992</v>
      </c>
      <c r="C1727" s="255" t="s">
        <v>3922</v>
      </c>
      <c r="D1727" s="256" t="s">
        <v>4262</v>
      </c>
      <c r="E1727" s="257">
        <v>1423078</v>
      </c>
      <c r="F1727" s="255" t="s">
        <v>915</v>
      </c>
      <c r="G1727" s="258">
        <v>240</v>
      </c>
      <c r="H1727" s="258"/>
      <c r="I1727" s="258"/>
      <c r="J1727" s="258"/>
      <c r="K1727" s="258"/>
      <c r="L1727" s="258"/>
      <c r="M1727" s="258"/>
      <c r="N1727" s="258"/>
      <c r="O1727" s="258"/>
      <c r="P1727" s="258"/>
      <c r="Q1727" s="258"/>
      <c r="R1727" s="258"/>
      <c r="S1727" s="258"/>
      <c r="T1727" s="258"/>
      <c r="U1727" s="258">
        <v>240</v>
      </c>
      <c r="V1727" s="279"/>
      <c r="W1727" s="280"/>
    </row>
    <row r="1728" spans="2:23">
      <c r="B1728" s="254">
        <v>45992</v>
      </c>
      <c r="C1728" s="255" t="s">
        <v>4263</v>
      </c>
      <c r="D1728" s="256" t="s">
        <v>4264</v>
      </c>
      <c r="E1728" s="257">
        <v>1412022</v>
      </c>
      <c r="F1728" s="255" t="s">
        <v>259</v>
      </c>
      <c r="G1728" s="258">
        <v>4200</v>
      </c>
      <c r="H1728" s="258"/>
      <c r="I1728" s="258"/>
      <c r="J1728" s="258"/>
      <c r="K1728" s="258"/>
      <c r="L1728" s="258"/>
      <c r="M1728" s="258"/>
      <c r="N1728" s="258"/>
      <c r="O1728" s="258"/>
      <c r="P1728" s="258"/>
      <c r="Q1728" s="258"/>
      <c r="R1728" s="258"/>
      <c r="S1728" s="258"/>
      <c r="T1728" s="258"/>
      <c r="U1728" s="258">
        <v>4200</v>
      </c>
      <c r="V1728" s="279"/>
      <c r="W1728" s="280"/>
    </row>
    <row r="1729" spans="2:23">
      <c r="B1729" s="254">
        <v>45992</v>
      </c>
      <c r="C1729" s="255" t="s">
        <v>4265</v>
      </c>
      <c r="D1729" s="256" t="s">
        <v>4266</v>
      </c>
      <c r="E1729" s="257">
        <v>1412022</v>
      </c>
      <c r="F1729" s="255" t="s">
        <v>259</v>
      </c>
      <c r="G1729" s="258">
        <v>5585</v>
      </c>
      <c r="H1729" s="258"/>
      <c r="I1729" s="258"/>
      <c r="J1729" s="258"/>
      <c r="K1729" s="258"/>
      <c r="L1729" s="258"/>
      <c r="M1729" s="258"/>
      <c r="N1729" s="258"/>
      <c r="O1729" s="258"/>
      <c r="P1729" s="258"/>
      <c r="Q1729" s="258"/>
      <c r="R1729" s="258"/>
      <c r="S1729" s="258"/>
      <c r="T1729" s="258"/>
      <c r="U1729" s="258">
        <v>5585</v>
      </c>
      <c r="V1729" s="279"/>
      <c r="W1729" s="280"/>
    </row>
    <row r="1730" spans="2:23">
      <c r="B1730" s="254">
        <v>45992</v>
      </c>
      <c r="C1730" s="255" t="s">
        <v>4267</v>
      </c>
      <c r="D1730" s="256" t="s">
        <v>4268</v>
      </c>
      <c r="E1730" s="257">
        <v>1423078</v>
      </c>
      <c r="F1730" s="255" t="s">
        <v>915</v>
      </c>
      <c r="G1730" s="258">
        <v>300</v>
      </c>
      <c r="H1730" s="258"/>
      <c r="I1730" s="258"/>
      <c r="J1730" s="258"/>
      <c r="K1730" s="258"/>
      <c r="L1730" s="258"/>
      <c r="M1730" s="258"/>
      <c r="N1730" s="258"/>
      <c r="O1730" s="258"/>
      <c r="P1730" s="258"/>
      <c r="Q1730" s="258"/>
      <c r="R1730" s="258"/>
      <c r="S1730" s="258"/>
      <c r="T1730" s="258"/>
      <c r="U1730" s="258">
        <v>300</v>
      </c>
      <c r="V1730" s="279"/>
      <c r="W1730" s="280"/>
    </row>
    <row r="1731" spans="2:23">
      <c r="B1731" s="254">
        <v>45992</v>
      </c>
      <c r="C1731" s="255" t="s">
        <v>4269</v>
      </c>
      <c r="D1731" s="256" t="s">
        <v>4270</v>
      </c>
      <c r="E1731" s="257">
        <v>1412007</v>
      </c>
      <c r="F1731" s="255" t="s">
        <v>894</v>
      </c>
      <c r="G1731" s="258">
        <v>1800</v>
      </c>
      <c r="H1731" s="258"/>
      <c r="I1731" s="258"/>
      <c r="J1731" s="258"/>
      <c r="K1731" s="258"/>
      <c r="L1731" s="258"/>
      <c r="M1731" s="258"/>
      <c r="N1731" s="258"/>
      <c r="O1731" s="258"/>
      <c r="P1731" s="258"/>
      <c r="Q1731" s="258"/>
      <c r="R1731" s="258"/>
      <c r="S1731" s="258"/>
      <c r="T1731" s="258"/>
      <c r="U1731" s="258">
        <v>1800</v>
      </c>
      <c r="V1731" s="279"/>
      <c r="W1731" s="280"/>
    </row>
    <row r="1732" spans="2:23">
      <c r="B1732" s="254">
        <v>45992</v>
      </c>
      <c r="C1732" s="255" t="s">
        <v>2198</v>
      </c>
      <c r="D1732" s="256" t="s">
        <v>4271</v>
      </c>
      <c r="E1732" s="257">
        <v>1412022</v>
      </c>
      <c r="F1732" s="255" t="s">
        <v>259</v>
      </c>
      <c r="G1732" s="258">
        <v>3690</v>
      </c>
      <c r="H1732" s="258"/>
      <c r="I1732" s="258"/>
      <c r="J1732" s="258"/>
      <c r="K1732" s="258"/>
      <c r="L1732" s="258"/>
      <c r="M1732" s="258"/>
      <c r="N1732" s="258"/>
      <c r="O1732" s="258"/>
      <c r="P1732" s="258"/>
      <c r="Q1732" s="258"/>
      <c r="R1732" s="258"/>
      <c r="S1732" s="258"/>
      <c r="T1732" s="258"/>
      <c r="U1732" s="258">
        <v>3690</v>
      </c>
      <c r="V1732" s="279"/>
      <c r="W1732" s="280"/>
    </row>
    <row r="1733" spans="2:23">
      <c r="B1733" s="254">
        <v>45992</v>
      </c>
      <c r="C1733" s="255" t="s">
        <v>2198</v>
      </c>
      <c r="D1733" s="256" t="s">
        <v>4271</v>
      </c>
      <c r="E1733" s="257">
        <v>1422024</v>
      </c>
      <c r="F1733" s="255" t="s">
        <v>301</v>
      </c>
      <c r="G1733" s="258">
        <v>900</v>
      </c>
      <c r="H1733" s="258"/>
      <c r="I1733" s="258"/>
      <c r="J1733" s="258"/>
      <c r="K1733" s="258"/>
      <c r="L1733" s="258"/>
      <c r="M1733" s="258"/>
      <c r="N1733" s="258"/>
      <c r="O1733" s="258"/>
      <c r="P1733" s="258"/>
      <c r="Q1733" s="258"/>
      <c r="R1733" s="258"/>
      <c r="S1733" s="258"/>
      <c r="T1733" s="258"/>
      <c r="U1733" s="258">
        <v>900</v>
      </c>
      <c r="V1733" s="279"/>
      <c r="W1733" s="280"/>
    </row>
    <row r="1734" spans="2:23">
      <c r="B1734" s="254">
        <v>45992</v>
      </c>
      <c r="C1734" s="255" t="s">
        <v>4272</v>
      </c>
      <c r="D1734" s="256" t="s">
        <v>4273</v>
      </c>
      <c r="E1734" s="257">
        <v>1412004</v>
      </c>
      <c r="F1734" s="255" t="s">
        <v>3939</v>
      </c>
      <c r="G1734" s="258">
        <v>100</v>
      </c>
      <c r="H1734" s="258"/>
      <c r="I1734" s="258"/>
      <c r="J1734" s="258"/>
      <c r="K1734" s="258"/>
      <c r="L1734" s="258"/>
      <c r="M1734" s="258"/>
      <c r="N1734" s="258"/>
      <c r="O1734" s="258"/>
      <c r="P1734" s="258"/>
      <c r="Q1734" s="258"/>
      <c r="R1734" s="258"/>
      <c r="S1734" s="258"/>
      <c r="T1734" s="258"/>
      <c r="U1734" s="258">
        <v>100</v>
      </c>
      <c r="V1734" s="279"/>
      <c r="W1734" s="280"/>
    </row>
    <row r="1735" spans="2:23">
      <c r="B1735" s="254">
        <v>45992</v>
      </c>
      <c r="C1735" s="255" t="s">
        <v>4274</v>
      </c>
      <c r="D1735" s="256" t="s">
        <v>4275</v>
      </c>
      <c r="E1735" s="257">
        <v>1412004</v>
      </c>
      <c r="F1735" s="255" t="s">
        <v>3939</v>
      </c>
      <c r="G1735" s="258">
        <v>100</v>
      </c>
      <c r="H1735" s="258"/>
      <c r="I1735" s="258"/>
      <c r="J1735" s="258"/>
      <c r="K1735" s="258"/>
      <c r="L1735" s="258"/>
      <c r="M1735" s="258"/>
      <c r="N1735" s="258"/>
      <c r="O1735" s="258"/>
      <c r="P1735" s="258"/>
      <c r="Q1735" s="258"/>
      <c r="R1735" s="258"/>
      <c r="S1735" s="258"/>
      <c r="T1735" s="258"/>
      <c r="U1735" s="258">
        <v>100</v>
      </c>
      <c r="V1735" s="279"/>
      <c r="W1735" s="280"/>
    </row>
    <row r="1736" spans="2:23">
      <c r="B1736" s="254">
        <v>45992</v>
      </c>
      <c r="C1736" s="255" t="s">
        <v>4274</v>
      </c>
      <c r="D1736" s="256" t="s">
        <v>4275</v>
      </c>
      <c r="E1736" s="257">
        <v>1412007</v>
      </c>
      <c r="F1736" s="255" t="s">
        <v>894</v>
      </c>
      <c r="G1736" s="258">
        <v>100</v>
      </c>
      <c r="H1736" s="258"/>
      <c r="I1736" s="258"/>
      <c r="J1736" s="258"/>
      <c r="K1736" s="258"/>
      <c r="L1736" s="258"/>
      <c r="M1736" s="258"/>
      <c r="N1736" s="258"/>
      <c r="O1736" s="258"/>
      <c r="P1736" s="258"/>
      <c r="Q1736" s="258"/>
      <c r="R1736" s="258"/>
      <c r="S1736" s="258"/>
      <c r="T1736" s="258"/>
      <c r="U1736" s="258">
        <v>100</v>
      </c>
      <c r="V1736" s="279"/>
      <c r="W1736" s="280"/>
    </row>
    <row r="1737" spans="2:23">
      <c r="B1737" s="254">
        <v>45992</v>
      </c>
      <c r="C1737" s="255" t="s">
        <v>4276</v>
      </c>
      <c r="D1737" s="256" t="s">
        <v>4277</v>
      </c>
      <c r="E1737" s="257">
        <v>1412004</v>
      </c>
      <c r="F1737" s="255" t="s">
        <v>3939</v>
      </c>
      <c r="G1737" s="258">
        <v>100</v>
      </c>
      <c r="H1737" s="258"/>
      <c r="I1737" s="258"/>
      <c r="J1737" s="258"/>
      <c r="K1737" s="258"/>
      <c r="L1737" s="258"/>
      <c r="M1737" s="258"/>
      <c r="N1737" s="258"/>
      <c r="O1737" s="258"/>
      <c r="P1737" s="258"/>
      <c r="Q1737" s="258"/>
      <c r="R1737" s="258"/>
      <c r="S1737" s="258"/>
      <c r="T1737" s="258"/>
      <c r="U1737" s="258">
        <v>100</v>
      </c>
      <c r="V1737" s="279"/>
      <c r="W1737" s="280"/>
    </row>
    <row r="1738" spans="2:23">
      <c r="B1738" s="254">
        <v>45992</v>
      </c>
      <c r="C1738" s="255" t="s">
        <v>4276</v>
      </c>
      <c r="D1738" s="256" t="s">
        <v>4277</v>
      </c>
      <c r="E1738" s="257">
        <v>1412007</v>
      </c>
      <c r="F1738" s="255" t="s">
        <v>894</v>
      </c>
      <c r="G1738" s="258">
        <v>2800</v>
      </c>
      <c r="H1738" s="258"/>
      <c r="I1738" s="258"/>
      <c r="J1738" s="258"/>
      <c r="K1738" s="258"/>
      <c r="L1738" s="258"/>
      <c r="M1738" s="258"/>
      <c r="N1738" s="258"/>
      <c r="O1738" s="258"/>
      <c r="P1738" s="258"/>
      <c r="Q1738" s="258"/>
      <c r="R1738" s="258"/>
      <c r="S1738" s="258"/>
      <c r="T1738" s="258"/>
      <c r="U1738" s="258">
        <v>2800</v>
      </c>
      <c r="V1738" s="279"/>
      <c r="W1738" s="280"/>
    </row>
    <row r="1739" spans="2:23">
      <c r="B1739" s="254">
        <v>45992</v>
      </c>
      <c r="C1739" s="255" t="s">
        <v>4278</v>
      </c>
      <c r="D1739" s="256" t="s">
        <v>4279</v>
      </c>
      <c r="E1739" s="257">
        <v>1423011</v>
      </c>
      <c r="F1739" s="255" t="s">
        <v>911</v>
      </c>
      <c r="G1739" s="258">
        <v>400</v>
      </c>
      <c r="H1739" s="258"/>
      <c r="I1739" s="258"/>
      <c r="J1739" s="258"/>
      <c r="K1739" s="258"/>
      <c r="L1739" s="258"/>
      <c r="M1739" s="258"/>
      <c r="N1739" s="258"/>
      <c r="O1739" s="258"/>
      <c r="P1739" s="258"/>
      <c r="Q1739" s="258"/>
      <c r="R1739" s="258"/>
      <c r="S1739" s="258"/>
      <c r="T1739" s="258"/>
      <c r="U1739" s="258">
        <v>400</v>
      </c>
      <c r="V1739" s="279"/>
      <c r="W1739" s="280"/>
    </row>
    <row r="1740" spans="2:23">
      <c r="B1740" s="254">
        <v>45992</v>
      </c>
      <c r="C1740" s="255" t="s">
        <v>4280</v>
      </c>
      <c r="D1740" s="256" t="s">
        <v>4281</v>
      </c>
      <c r="E1740" s="257">
        <v>1412004</v>
      </c>
      <c r="F1740" s="255" t="s">
        <v>3939</v>
      </c>
      <c r="G1740" s="258">
        <v>100</v>
      </c>
      <c r="H1740" s="258"/>
      <c r="I1740" s="258"/>
      <c r="J1740" s="258"/>
      <c r="K1740" s="258"/>
      <c r="L1740" s="258"/>
      <c r="M1740" s="258"/>
      <c r="N1740" s="258"/>
      <c r="O1740" s="258"/>
      <c r="P1740" s="258"/>
      <c r="Q1740" s="258"/>
      <c r="R1740" s="258"/>
      <c r="S1740" s="258"/>
      <c r="T1740" s="258"/>
      <c r="U1740" s="258">
        <v>100</v>
      </c>
      <c r="V1740" s="279"/>
      <c r="W1740" s="280"/>
    </row>
    <row r="1741" spans="2:23">
      <c r="B1741" s="254">
        <v>45992</v>
      </c>
      <c r="C1741" s="255" t="s">
        <v>4280</v>
      </c>
      <c r="D1741" s="256" t="s">
        <v>4281</v>
      </c>
      <c r="E1741" s="257">
        <v>1412007</v>
      </c>
      <c r="F1741" s="255" t="s">
        <v>894</v>
      </c>
      <c r="G1741" s="258">
        <v>3900</v>
      </c>
      <c r="H1741" s="258"/>
      <c r="I1741" s="258"/>
      <c r="J1741" s="258"/>
      <c r="K1741" s="258"/>
      <c r="L1741" s="258"/>
      <c r="M1741" s="258"/>
      <c r="N1741" s="258"/>
      <c r="O1741" s="258"/>
      <c r="P1741" s="258"/>
      <c r="Q1741" s="258"/>
      <c r="R1741" s="258"/>
      <c r="S1741" s="258"/>
      <c r="T1741" s="258"/>
      <c r="U1741" s="258">
        <v>3900</v>
      </c>
      <c r="V1741" s="279"/>
      <c r="W1741" s="280"/>
    </row>
    <row r="1742" spans="2:23">
      <c r="B1742" s="254">
        <v>45993</v>
      </c>
      <c r="C1742" s="255" t="s">
        <v>4282</v>
      </c>
      <c r="D1742" s="256" t="s">
        <v>4283</v>
      </c>
      <c r="E1742" s="257">
        <v>1412004</v>
      </c>
      <c r="F1742" s="255" t="s">
        <v>3939</v>
      </c>
      <c r="G1742" s="258">
        <v>100</v>
      </c>
      <c r="H1742" s="258"/>
      <c r="I1742" s="258"/>
      <c r="J1742" s="258"/>
      <c r="K1742" s="258"/>
      <c r="L1742" s="258"/>
      <c r="M1742" s="258"/>
      <c r="N1742" s="258"/>
      <c r="O1742" s="258"/>
      <c r="P1742" s="258"/>
      <c r="Q1742" s="258"/>
      <c r="R1742" s="258"/>
      <c r="S1742" s="258"/>
      <c r="T1742" s="258"/>
      <c r="U1742" s="258">
        <v>100</v>
      </c>
      <c r="V1742" s="279"/>
      <c r="W1742" s="280"/>
    </row>
    <row r="1743" spans="2:23">
      <c r="B1743" s="254">
        <v>45993</v>
      </c>
      <c r="C1743" s="255" t="s">
        <v>4284</v>
      </c>
      <c r="D1743" s="256" t="s">
        <v>4285</v>
      </c>
      <c r="E1743" s="257">
        <v>1412004</v>
      </c>
      <c r="F1743" s="255" t="s">
        <v>3939</v>
      </c>
      <c r="G1743" s="258">
        <v>100</v>
      </c>
      <c r="H1743" s="258"/>
      <c r="I1743" s="258"/>
      <c r="J1743" s="258"/>
      <c r="K1743" s="258"/>
      <c r="L1743" s="258"/>
      <c r="M1743" s="258"/>
      <c r="N1743" s="258"/>
      <c r="O1743" s="258"/>
      <c r="P1743" s="258"/>
      <c r="Q1743" s="258"/>
      <c r="R1743" s="258"/>
      <c r="S1743" s="258"/>
      <c r="T1743" s="258"/>
      <c r="U1743" s="258">
        <v>100</v>
      </c>
      <c r="V1743" s="279"/>
      <c r="W1743" s="280"/>
    </row>
    <row r="1744" spans="2:23">
      <c r="B1744" s="254">
        <v>45993</v>
      </c>
      <c r="C1744" s="255" t="s">
        <v>4286</v>
      </c>
      <c r="D1744" s="256" t="s">
        <v>4287</v>
      </c>
      <c r="E1744" s="257">
        <v>1412004</v>
      </c>
      <c r="F1744" s="255" t="s">
        <v>3939</v>
      </c>
      <c r="G1744" s="258">
        <v>100</v>
      </c>
      <c r="H1744" s="258"/>
      <c r="I1744" s="258"/>
      <c r="J1744" s="258"/>
      <c r="K1744" s="258"/>
      <c r="L1744" s="258"/>
      <c r="M1744" s="258"/>
      <c r="N1744" s="258"/>
      <c r="O1744" s="258"/>
      <c r="P1744" s="258"/>
      <c r="Q1744" s="258"/>
      <c r="R1744" s="258"/>
      <c r="S1744" s="258"/>
      <c r="T1744" s="258"/>
      <c r="U1744" s="258">
        <v>100</v>
      </c>
      <c r="V1744" s="279"/>
      <c r="W1744" s="280"/>
    </row>
    <row r="1745" spans="2:23">
      <c r="B1745" s="254">
        <v>45993</v>
      </c>
      <c r="C1745" s="255" t="s">
        <v>4288</v>
      </c>
      <c r="D1745" s="256" t="s">
        <v>4289</v>
      </c>
      <c r="E1745" s="257">
        <v>1412004</v>
      </c>
      <c r="F1745" s="255" t="s">
        <v>3939</v>
      </c>
      <c r="G1745" s="258">
        <v>100</v>
      </c>
      <c r="H1745" s="258"/>
      <c r="I1745" s="258"/>
      <c r="J1745" s="258"/>
      <c r="K1745" s="258"/>
      <c r="L1745" s="258"/>
      <c r="M1745" s="258"/>
      <c r="N1745" s="258"/>
      <c r="O1745" s="258"/>
      <c r="P1745" s="258"/>
      <c r="Q1745" s="258"/>
      <c r="R1745" s="258"/>
      <c r="S1745" s="258"/>
      <c r="T1745" s="258"/>
      <c r="U1745" s="258">
        <v>100</v>
      </c>
      <c r="V1745" s="279"/>
      <c r="W1745" s="280"/>
    </row>
    <row r="1746" spans="2:23">
      <c r="B1746" s="254">
        <v>45993</v>
      </c>
      <c r="C1746" s="255" t="s">
        <v>4290</v>
      </c>
      <c r="D1746" s="256" t="s">
        <v>4291</v>
      </c>
      <c r="E1746" s="257">
        <v>1412004</v>
      </c>
      <c r="F1746" s="255" t="s">
        <v>3939</v>
      </c>
      <c r="G1746" s="258">
        <v>100</v>
      </c>
      <c r="H1746" s="258"/>
      <c r="I1746" s="258"/>
      <c r="J1746" s="258"/>
      <c r="K1746" s="258"/>
      <c r="L1746" s="258"/>
      <c r="M1746" s="258"/>
      <c r="N1746" s="258"/>
      <c r="O1746" s="258"/>
      <c r="P1746" s="258"/>
      <c r="Q1746" s="258"/>
      <c r="R1746" s="258"/>
      <c r="S1746" s="258"/>
      <c r="T1746" s="258"/>
      <c r="U1746" s="258">
        <v>100</v>
      </c>
      <c r="V1746" s="279"/>
      <c r="W1746" s="280"/>
    </row>
    <row r="1747" spans="2:23">
      <c r="B1747" s="254">
        <v>45993</v>
      </c>
      <c r="C1747" s="255" t="s">
        <v>4292</v>
      </c>
      <c r="D1747" s="256" t="s">
        <v>4293</v>
      </c>
      <c r="E1747" s="257">
        <v>1412004</v>
      </c>
      <c r="F1747" s="255" t="s">
        <v>3939</v>
      </c>
      <c r="G1747" s="258">
        <v>100</v>
      </c>
      <c r="H1747" s="258"/>
      <c r="I1747" s="258"/>
      <c r="J1747" s="258"/>
      <c r="K1747" s="258"/>
      <c r="L1747" s="258"/>
      <c r="M1747" s="258"/>
      <c r="N1747" s="258"/>
      <c r="O1747" s="258"/>
      <c r="P1747" s="258"/>
      <c r="Q1747" s="258"/>
      <c r="R1747" s="258"/>
      <c r="S1747" s="258"/>
      <c r="T1747" s="258"/>
      <c r="U1747" s="258">
        <v>100</v>
      </c>
      <c r="V1747" s="279"/>
      <c r="W1747" s="280"/>
    </row>
    <row r="1748" spans="2:23">
      <c r="B1748" s="254">
        <v>45993</v>
      </c>
      <c r="C1748" s="255" t="s">
        <v>4292</v>
      </c>
      <c r="D1748" s="256" t="s">
        <v>4293</v>
      </c>
      <c r="E1748" s="257">
        <v>1412007</v>
      </c>
      <c r="F1748" s="255" t="s">
        <v>894</v>
      </c>
      <c r="G1748" s="258">
        <v>1900</v>
      </c>
      <c r="H1748" s="258"/>
      <c r="I1748" s="258"/>
      <c r="J1748" s="258"/>
      <c r="K1748" s="258"/>
      <c r="L1748" s="258"/>
      <c r="M1748" s="258"/>
      <c r="N1748" s="258"/>
      <c r="O1748" s="258"/>
      <c r="P1748" s="258"/>
      <c r="Q1748" s="258"/>
      <c r="R1748" s="258"/>
      <c r="S1748" s="258"/>
      <c r="T1748" s="258"/>
      <c r="U1748" s="258">
        <v>1900</v>
      </c>
      <c r="V1748" s="279"/>
      <c r="W1748" s="280"/>
    </row>
    <row r="1749" spans="2:23">
      <c r="B1749" s="254">
        <v>45993</v>
      </c>
      <c r="C1749" s="255" t="s">
        <v>4294</v>
      </c>
      <c r="D1749" s="256" t="s">
        <v>4295</v>
      </c>
      <c r="E1749" s="257">
        <v>1412004</v>
      </c>
      <c r="F1749" s="255" t="s">
        <v>3939</v>
      </c>
      <c r="G1749" s="258">
        <v>100</v>
      </c>
      <c r="H1749" s="258"/>
      <c r="I1749" s="258"/>
      <c r="J1749" s="258"/>
      <c r="K1749" s="258"/>
      <c r="L1749" s="258"/>
      <c r="M1749" s="258"/>
      <c r="N1749" s="258"/>
      <c r="O1749" s="258"/>
      <c r="P1749" s="258"/>
      <c r="Q1749" s="258"/>
      <c r="R1749" s="258"/>
      <c r="S1749" s="258"/>
      <c r="T1749" s="258"/>
      <c r="U1749" s="258">
        <v>100</v>
      </c>
      <c r="V1749" s="279"/>
      <c r="W1749" s="280"/>
    </row>
    <row r="1750" spans="2:23">
      <c r="B1750" s="254">
        <v>45993</v>
      </c>
      <c r="C1750" s="255" t="s">
        <v>4294</v>
      </c>
      <c r="D1750" s="256" t="s">
        <v>4295</v>
      </c>
      <c r="E1750" s="257">
        <v>1412007</v>
      </c>
      <c r="F1750" s="255" t="s">
        <v>894</v>
      </c>
      <c r="G1750" s="258">
        <v>2000</v>
      </c>
      <c r="H1750" s="258"/>
      <c r="I1750" s="258"/>
      <c r="J1750" s="258"/>
      <c r="K1750" s="258"/>
      <c r="L1750" s="258"/>
      <c r="M1750" s="258"/>
      <c r="N1750" s="258"/>
      <c r="O1750" s="258"/>
      <c r="P1750" s="258"/>
      <c r="Q1750" s="258"/>
      <c r="R1750" s="258"/>
      <c r="S1750" s="258"/>
      <c r="T1750" s="258"/>
      <c r="U1750" s="258">
        <v>2000</v>
      </c>
      <c r="V1750" s="279"/>
      <c r="W1750" s="280"/>
    </row>
    <row r="1751" spans="2:23">
      <c r="B1751" s="254">
        <v>45993</v>
      </c>
      <c r="C1751" s="255" t="s">
        <v>4296</v>
      </c>
      <c r="D1751" s="256" t="s">
        <v>4297</v>
      </c>
      <c r="E1751" s="257">
        <v>1412004</v>
      </c>
      <c r="F1751" s="255" t="s">
        <v>3939</v>
      </c>
      <c r="G1751" s="258">
        <v>100</v>
      </c>
      <c r="H1751" s="258"/>
      <c r="I1751" s="258"/>
      <c r="J1751" s="258"/>
      <c r="K1751" s="258"/>
      <c r="L1751" s="258"/>
      <c r="M1751" s="258"/>
      <c r="N1751" s="258"/>
      <c r="O1751" s="258"/>
      <c r="P1751" s="258"/>
      <c r="Q1751" s="258"/>
      <c r="R1751" s="258"/>
      <c r="S1751" s="258"/>
      <c r="T1751" s="258"/>
      <c r="U1751" s="258">
        <v>100</v>
      </c>
      <c r="V1751" s="279"/>
      <c r="W1751" s="280"/>
    </row>
    <row r="1752" spans="2:23">
      <c r="B1752" s="254">
        <v>45993</v>
      </c>
      <c r="C1752" s="255" t="s">
        <v>4298</v>
      </c>
      <c r="D1752" s="256" t="s">
        <v>4299</v>
      </c>
      <c r="E1752" s="257">
        <v>1412004</v>
      </c>
      <c r="F1752" s="255" t="s">
        <v>3939</v>
      </c>
      <c r="G1752" s="258">
        <v>100</v>
      </c>
      <c r="H1752" s="258"/>
      <c r="I1752" s="258"/>
      <c r="J1752" s="258"/>
      <c r="K1752" s="258"/>
      <c r="L1752" s="258"/>
      <c r="M1752" s="258"/>
      <c r="N1752" s="258"/>
      <c r="O1752" s="258"/>
      <c r="P1752" s="258"/>
      <c r="Q1752" s="258"/>
      <c r="R1752" s="258"/>
      <c r="S1752" s="258"/>
      <c r="T1752" s="258"/>
      <c r="U1752" s="258">
        <v>100</v>
      </c>
      <c r="V1752" s="279"/>
      <c r="W1752" s="280"/>
    </row>
    <row r="1753" spans="2:23">
      <c r="B1753" s="254">
        <v>45993</v>
      </c>
      <c r="C1753" s="255" t="s">
        <v>4300</v>
      </c>
      <c r="D1753" s="256" t="s">
        <v>4301</v>
      </c>
      <c r="E1753" s="257">
        <v>1423078</v>
      </c>
      <c r="F1753" s="255" t="s">
        <v>915</v>
      </c>
      <c r="G1753" s="258">
        <v>500</v>
      </c>
      <c r="H1753" s="258"/>
      <c r="I1753" s="258"/>
      <c r="J1753" s="258"/>
      <c r="K1753" s="258"/>
      <c r="L1753" s="258"/>
      <c r="M1753" s="258"/>
      <c r="N1753" s="258"/>
      <c r="O1753" s="258"/>
      <c r="P1753" s="258"/>
      <c r="Q1753" s="258"/>
      <c r="R1753" s="258"/>
      <c r="S1753" s="258"/>
      <c r="T1753" s="258"/>
      <c r="U1753" s="258">
        <v>500</v>
      </c>
      <c r="V1753" s="279"/>
      <c r="W1753" s="280"/>
    </row>
    <row r="1754" spans="2:23">
      <c r="B1754" s="254">
        <v>45993</v>
      </c>
      <c r="C1754" s="255" t="s">
        <v>4302</v>
      </c>
      <c r="D1754" s="256" t="s">
        <v>4303</v>
      </c>
      <c r="E1754" s="257">
        <v>1412007</v>
      </c>
      <c r="F1754" s="255" t="s">
        <v>894</v>
      </c>
      <c r="G1754" s="258">
        <v>15000</v>
      </c>
      <c r="H1754" s="258"/>
      <c r="I1754" s="258"/>
      <c r="J1754" s="258"/>
      <c r="K1754" s="258"/>
      <c r="L1754" s="258"/>
      <c r="M1754" s="258"/>
      <c r="N1754" s="258"/>
      <c r="O1754" s="258"/>
      <c r="P1754" s="258"/>
      <c r="Q1754" s="258"/>
      <c r="R1754" s="258"/>
      <c r="S1754" s="258"/>
      <c r="T1754" s="258"/>
      <c r="U1754" s="258">
        <v>15000</v>
      </c>
      <c r="V1754" s="279"/>
      <c r="W1754" s="280"/>
    </row>
    <row r="1755" spans="2:23">
      <c r="B1755" s="254">
        <v>45994</v>
      </c>
      <c r="C1755" s="255" t="s">
        <v>4304</v>
      </c>
      <c r="D1755" s="256" t="s">
        <v>4305</v>
      </c>
      <c r="E1755" s="257">
        <v>1430007</v>
      </c>
      <c r="F1755" s="255" t="s">
        <v>924</v>
      </c>
      <c r="G1755" s="258">
        <v>3300</v>
      </c>
      <c r="H1755" s="258"/>
      <c r="I1755" s="258"/>
      <c r="J1755" s="258"/>
      <c r="K1755" s="258"/>
      <c r="L1755" s="258"/>
      <c r="M1755" s="258"/>
      <c r="N1755" s="258"/>
      <c r="O1755" s="258"/>
      <c r="P1755" s="258"/>
      <c r="Q1755" s="258"/>
      <c r="R1755" s="258"/>
      <c r="S1755" s="258"/>
      <c r="T1755" s="258"/>
      <c r="U1755" s="258">
        <v>3300</v>
      </c>
      <c r="V1755" s="279"/>
      <c r="W1755" s="280"/>
    </row>
    <row r="1756" spans="2:23">
      <c r="B1756" s="254">
        <v>45994</v>
      </c>
      <c r="C1756" s="255" t="s">
        <v>4306</v>
      </c>
      <c r="D1756" s="256" t="s">
        <v>4307</v>
      </c>
      <c r="E1756" s="257">
        <v>1422011</v>
      </c>
      <c r="F1756" s="255" t="s">
        <v>906</v>
      </c>
      <c r="G1756" s="258">
        <v>1000</v>
      </c>
      <c r="H1756" s="258"/>
      <c r="I1756" s="258"/>
      <c r="J1756" s="258"/>
      <c r="K1756" s="258"/>
      <c r="L1756" s="258"/>
      <c r="M1756" s="258"/>
      <c r="N1756" s="258"/>
      <c r="O1756" s="258"/>
      <c r="P1756" s="258"/>
      <c r="Q1756" s="258"/>
      <c r="R1756" s="258"/>
      <c r="S1756" s="258"/>
      <c r="T1756" s="258"/>
      <c r="U1756" s="258">
        <v>1000</v>
      </c>
      <c r="V1756" s="279"/>
      <c r="W1756" s="280"/>
    </row>
    <row r="1757" spans="2:23">
      <c r="B1757" s="254">
        <v>45994</v>
      </c>
      <c r="C1757" s="255" t="s">
        <v>4306</v>
      </c>
      <c r="D1757" s="256" t="s">
        <v>4307</v>
      </c>
      <c r="E1757" s="257">
        <v>1422033</v>
      </c>
      <c r="F1757" s="255" t="s">
        <v>311</v>
      </c>
      <c r="G1757" s="258">
        <v>1320</v>
      </c>
      <c r="H1757" s="258"/>
      <c r="I1757" s="258"/>
      <c r="J1757" s="258"/>
      <c r="K1757" s="258"/>
      <c r="L1757" s="258"/>
      <c r="M1757" s="258"/>
      <c r="N1757" s="258"/>
      <c r="O1757" s="258"/>
      <c r="P1757" s="258"/>
      <c r="Q1757" s="258"/>
      <c r="R1757" s="258"/>
      <c r="S1757" s="258"/>
      <c r="T1757" s="258"/>
      <c r="U1757" s="258">
        <v>1320</v>
      </c>
      <c r="V1757" s="279"/>
      <c r="W1757" s="280"/>
    </row>
    <row r="1758" spans="2:23">
      <c r="B1758" s="254">
        <v>45994</v>
      </c>
      <c r="C1758" s="255" t="s">
        <v>4308</v>
      </c>
      <c r="D1758" s="256" t="s">
        <v>4309</v>
      </c>
      <c r="E1758" s="257">
        <v>1412022</v>
      </c>
      <c r="F1758" s="255" t="s">
        <v>259</v>
      </c>
      <c r="G1758" s="258">
        <v>1710</v>
      </c>
      <c r="H1758" s="258"/>
      <c r="I1758" s="258"/>
      <c r="J1758" s="258"/>
      <c r="K1758" s="258"/>
      <c r="L1758" s="258"/>
      <c r="M1758" s="258"/>
      <c r="N1758" s="258"/>
      <c r="O1758" s="258"/>
      <c r="P1758" s="258"/>
      <c r="Q1758" s="258"/>
      <c r="R1758" s="258"/>
      <c r="S1758" s="258"/>
      <c r="T1758" s="258"/>
      <c r="U1758" s="258">
        <v>1710</v>
      </c>
      <c r="V1758" s="279"/>
      <c r="W1758" s="280"/>
    </row>
    <row r="1759" spans="2:23">
      <c r="B1759" s="254">
        <v>45994</v>
      </c>
      <c r="C1759" s="255" t="s">
        <v>4310</v>
      </c>
      <c r="D1759" s="256" t="s">
        <v>4311</v>
      </c>
      <c r="E1759" s="257">
        <v>1423011</v>
      </c>
      <c r="F1759" s="255" t="s">
        <v>911</v>
      </c>
      <c r="G1759" s="258">
        <v>220</v>
      </c>
      <c r="H1759" s="258"/>
      <c r="I1759" s="258"/>
      <c r="J1759" s="258"/>
      <c r="K1759" s="258"/>
      <c r="L1759" s="258"/>
      <c r="M1759" s="258"/>
      <c r="N1759" s="258"/>
      <c r="O1759" s="258"/>
      <c r="P1759" s="258"/>
      <c r="Q1759" s="258"/>
      <c r="R1759" s="258"/>
      <c r="S1759" s="258"/>
      <c r="T1759" s="258"/>
      <c r="U1759" s="258">
        <v>220</v>
      </c>
      <c r="V1759" s="279"/>
      <c r="W1759" s="280"/>
    </row>
    <row r="1760" spans="2:23">
      <c r="B1760" s="254">
        <v>45994</v>
      </c>
      <c r="C1760" s="255" t="s">
        <v>4312</v>
      </c>
      <c r="D1760" s="256" t="s">
        <v>4313</v>
      </c>
      <c r="E1760" s="257">
        <v>1412022</v>
      </c>
      <c r="F1760" s="255" t="s">
        <v>259</v>
      </c>
      <c r="G1760" s="258">
        <v>250</v>
      </c>
      <c r="H1760" s="258"/>
      <c r="I1760" s="258"/>
      <c r="J1760" s="258"/>
      <c r="K1760" s="258"/>
      <c r="L1760" s="258"/>
      <c r="M1760" s="258"/>
      <c r="N1760" s="258"/>
      <c r="O1760" s="258"/>
      <c r="P1760" s="258"/>
      <c r="Q1760" s="258"/>
      <c r="R1760" s="258"/>
      <c r="S1760" s="258"/>
      <c r="T1760" s="258"/>
      <c r="U1760" s="258">
        <v>250</v>
      </c>
      <c r="V1760" s="279"/>
      <c r="W1760" s="280"/>
    </row>
    <row r="1761" spans="2:23">
      <c r="B1761" s="254">
        <v>45995</v>
      </c>
      <c r="C1761" s="255" t="s">
        <v>4314</v>
      </c>
      <c r="D1761" s="256" t="s">
        <v>4315</v>
      </c>
      <c r="E1761" s="257">
        <v>1412004</v>
      </c>
      <c r="F1761" s="255" t="s">
        <v>3939</v>
      </c>
      <c r="G1761" s="258">
        <v>100</v>
      </c>
      <c r="H1761" s="258"/>
      <c r="I1761" s="258"/>
      <c r="J1761" s="258"/>
      <c r="K1761" s="258"/>
      <c r="L1761" s="258"/>
      <c r="M1761" s="258"/>
      <c r="N1761" s="258"/>
      <c r="O1761" s="258"/>
      <c r="P1761" s="258"/>
      <c r="Q1761" s="258"/>
      <c r="R1761" s="258"/>
      <c r="S1761" s="258"/>
      <c r="T1761" s="258"/>
      <c r="U1761" s="258">
        <v>100</v>
      </c>
      <c r="V1761" s="279"/>
      <c r="W1761" s="280"/>
    </row>
    <row r="1762" spans="2:23">
      <c r="B1762" s="254">
        <v>45995</v>
      </c>
      <c r="C1762" s="255" t="s">
        <v>4314</v>
      </c>
      <c r="D1762" s="256" t="s">
        <v>4315</v>
      </c>
      <c r="E1762" s="257">
        <v>1412007</v>
      </c>
      <c r="F1762" s="255" t="s">
        <v>894</v>
      </c>
      <c r="G1762" s="258">
        <v>700</v>
      </c>
      <c r="H1762" s="258"/>
      <c r="I1762" s="258"/>
      <c r="J1762" s="258"/>
      <c r="K1762" s="258"/>
      <c r="L1762" s="258"/>
      <c r="M1762" s="258"/>
      <c r="N1762" s="258"/>
      <c r="O1762" s="258"/>
      <c r="P1762" s="258"/>
      <c r="Q1762" s="258"/>
      <c r="R1762" s="258"/>
      <c r="S1762" s="258"/>
      <c r="T1762" s="258"/>
      <c r="U1762" s="258">
        <v>700</v>
      </c>
      <c r="V1762" s="279"/>
      <c r="W1762" s="280"/>
    </row>
    <row r="1763" spans="2:23">
      <c r="B1763" s="254">
        <v>45995</v>
      </c>
      <c r="C1763" s="255" t="s">
        <v>4316</v>
      </c>
      <c r="D1763" s="256" t="s">
        <v>4317</v>
      </c>
      <c r="E1763" s="257">
        <v>1423011</v>
      </c>
      <c r="F1763" s="255" t="s">
        <v>911</v>
      </c>
      <c r="G1763" s="258">
        <v>220</v>
      </c>
      <c r="H1763" s="258"/>
      <c r="I1763" s="258"/>
      <c r="J1763" s="258"/>
      <c r="K1763" s="258"/>
      <c r="L1763" s="258"/>
      <c r="M1763" s="258"/>
      <c r="N1763" s="258"/>
      <c r="O1763" s="258"/>
      <c r="P1763" s="258"/>
      <c r="Q1763" s="258"/>
      <c r="R1763" s="258"/>
      <c r="S1763" s="258"/>
      <c r="T1763" s="258"/>
      <c r="U1763" s="258">
        <v>220</v>
      </c>
      <c r="V1763" s="279"/>
      <c r="W1763" s="280"/>
    </row>
    <row r="1764" spans="2:23">
      <c r="B1764" s="254">
        <v>45995</v>
      </c>
      <c r="C1764" s="255" t="s">
        <v>2201</v>
      </c>
      <c r="D1764" s="256" t="s">
        <v>4318</v>
      </c>
      <c r="E1764" s="257">
        <v>1412022</v>
      </c>
      <c r="F1764" s="255" t="s">
        <v>259</v>
      </c>
      <c r="G1764" s="258">
        <v>14000</v>
      </c>
      <c r="H1764" s="258"/>
      <c r="I1764" s="258"/>
      <c r="J1764" s="258"/>
      <c r="K1764" s="258"/>
      <c r="L1764" s="258"/>
      <c r="M1764" s="258"/>
      <c r="N1764" s="258"/>
      <c r="O1764" s="258"/>
      <c r="P1764" s="258"/>
      <c r="Q1764" s="258"/>
      <c r="R1764" s="258"/>
      <c r="S1764" s="258"/>
      <c r="T1764" s="258"/>
      <c r="U1764" s="258">
        <v>14000</v>
      </c>
      <c r="V1764" s="279"/>
      <c r="W1764" s="280"/>
    </row>
    <row r="1765" spans="2:23">
      <c r="B1765" s="254">
        <v>45995</v>
      </c>
      <c r="C1765" s="255" t="s">
        <v>3885</v>
      </c>
      <c r="D1765" s="256" t="s">
        <v>4319</v>
      </c>
      <c r="E1765" s="257">
        <v>1422033</v>
      </c>
      <c r="F1765" s="255" t="s">
        <v>311</v>
      </c>
      <c r="G1765" s="258">
        <v>3120</v>
      </c>
      <c r="H1765" s="258"/>
      <c r="I1765" s="258"/>
      <c r="J1765" s="258"/>
      <c r="K1765" s="258"/>
      <c r="L1765" s="258"/>
      <c r="M1765" s="258"/>
      <c r="N1765" s="258"/>
      <c r="O1765" s="258"/>
      <c r="P1765" s="258"/>
      <c r="Q1765" s="258"/>
      <c r="R1765" s="258"/>
      <c r="S1765" s="258"/>
      <c r="T1765" s="258"/>
      <c r="U1765" s="258">
        <v>3120</v>
      </c>
      <c r="V1765" s="279"/>
      <c r="W1765" s="280"/>
    </row>
    <row r="1766" spans="2:23">
      <c r="B1766" s="254">
        <v>45992</v>
      </c>
      <c r="C1766" s="255" t="s">
        <v>4320</v>
      </c>
      <c r="D1766" s="256" t="s">
        <v>4321</v>
      </c>
      <c r="E1766" s="257">
        <v>1430007</v>
      </c>
      <c r="F1766" s="255" t="s">
        <v>924</v>
      </c>
      <c r="G1766" s="258">
        <v>2000</v>
      </c>
      <c r="H1766" s="258"/>
      <c r="I1766" s="258"/>
      <c r="J1766" s="258"/>
      <c r="K1766" s="258"/>
      <c r="L1766" s="258"/>
      <c r="M1766" s="258"/>
      <c r="N1766" s="258"/>
      <c r="O1766" s="258"/>
      <c r="P1766" s="258"/>
      <c r="Q1766" s="258"/>
      <c r="R1766" s="258"/>
      <c r="S1766" s="258"/>
      <c r="T1766" s="258"/>
      <c r="U1766" s="258">
        <v>2000</v>
      </c>
      <c r="V1766" s="279"/>
      <c r="W1766" s="280"/>
    </row>
    <row r="1767" spans="2:23">
      <c r="B1767" s="254" t="s">
        <v>2129</v>
      </c>
      <c r="C1767" s="255" t="s">
        <v>1378</v>
      </c>
      <c r="E1767" s="257">
        <v>1311001</v>
      </c>
      <c r="F1767" s="255" t="s">
        <v>881</v>
      </c>
      <c r="G1767" s="258">
        <v>194940.07</v>
      </c>
      <c r="H1767" s="258"/>
      <c r="I1767" s="258">
        <v>194940.07</v>
      </c>
      <c r="J1767" s="258"/>
      <c r="K1767" s="258"/>
      <c r="L1767" s="258"/>
      <c r="M1767" s="258"/>
      <c r="N1767" s="258"/>
      <c r="O1767" s="258"/>
      <c r="P1767" s="258"/>
      <c r="Q1767" s="258"/>
      <c r="R1767" s="258"/>
      <c r="S1767" s="258"/>
      <c r="T1767" s="258"/>
      <c r="U1767" s="258"/>
      <c r="V1767" s="279"/>
      <c r="W1767" s="280"/>
    </row>
    <row r="1768" spans="2:23">
      <c r="B1768" s="254" t="s">
        <v>2129</v>
      </c>
      <c r="C1768" s="255" t="s">
        <v>1373</v>
      </c>
      <c r="E1768" s="257">
        <v>1311001</v>
      </c>
      <c r="F1768" s="255" t="s">
        <v>881</v>
      </c>
      <c r="G1768" s="258">
        <v>681685.03</v>
      </c>
      <c r="H1768" s="258"/>
      <c r="I1768" s="258">
        <v>681685.03</v>
      </c>
      <c r="J1768" s="258"/>
      <c r="K1768" s="258"/>
      <c r="L1768" s="258"/>
      <c r="M1768" s="258"/>
      <c r="N1768" s="258"/>
      <c r="O1768" s="258"/>
      <c r="P1768" s="258"/>
      <c r="Q1768" s="258"/>
      <c r="R1768" s="258"/>
      <c r="S1768" s="258"/>
      <c r="T1768" s="258"/>
      <c r="U1768" s="258"/>
      <c r="V1768" s="279"/>
      <c r="W1768" s="280"/>
    </row>
    <row r="1769" spans="2:23">
      <c r="B1769" s="254" t="s">
        <v>2129</v>
      </c>
      <c r="C1769" s="255" t="s">
        <v>1374</v>
      </c>
      <c r="E1769" s="257">
        <v>1311001</v>
      </c>
      <c r="F1769" s="255" t="s">
        <v>881</v>
      </c>
      <c r="G1769" s="258">
        <v>62617.19</v>
      </c>
      <c r="H1769" s="258"/>
      <c r="I1769" s="258">
        <v>62617.19</v>
      </c>
      <c r="J1769" s="258"/>
      <c r="K1769" s="258"/>
      <c r="L1769" s="258"/>
      <c r="M1769" s="258"/>
      <c r="N1769" s="258"/>
      <c r="O1769" s="258"/>
      <c r="P1769" s="258"/>
      <c r="Q1769" s="258"/>
      <c r="R1769" s="258"/>
      <c r="S1769" s="258"/>
      <c r="T1769" s="258"/>
      <c r="U1769" s="258"/>
      <c r="V1769" s="279"/>
      <c r="W1769" s="280"/>
    </row>
    <row r="1770" spans="2:23">
      <c r="B1770" s="254" t="s">
        <v>2129</v>
      </c>
      <c r="C1770" s="255" t="s">
        <v>1377</v>
      </c>
      <c r="E1770" s="257">
        <v>1311001</v>
      </c>
      <c r="F1770" s="255" t="s">
        <v>881</v>
      </c>
      <c r="G1770" s="258">
        <v>102132.63</v>
      </c>
      <c r="H1770" s="258"/>
      <c r="I1770" s="258">
        <v>102132.63</v>
      </c>
      <c r="J1770" s="258"/>
      <c r="K1770" s="258"/>
      <c r="L1770" s="258"/>
      <c r="M1770" s="258"/>
      <c r="N1770" s="258"/>
      <c r="O1770" s="258"/>
      <c r="P1770" s="258"/>
      <c r="Q1770" s="258"/>
      <c r="R1770" s="258"/>
      <c r="S1770" s="258"/>
      <c r="T1770" s="258"/>
      <c r="U1770" s="258"/>
      <c r="V1770" s="279"/>
      <c r="W1770" s="280"/>
    </row>
    <row r="1771" spans="2:23">
      <c r="B1771" s="254" t="s">
        <v>2129</v>
      </c>
      <c r="C1771" s="255" t="s">
        <v>1376</v>
      </c>
      <c r="E1771" s="257">
        <v>1311001</v>
      </c>
      <c r="F1771" s="255" t="s">
        <v>881</v>
      </c>
      <c r="G1771" s="258">
        <v>106009.03</v>
      </c>
      <c r="H1771" s="258"/>
      <c r="I1771" s="258">
        <v>106009.03</v>
      </c>
      <c r="J1771" s="258"/>
      <c r="K1771" s="258"/>
      <c r="L1771" s="258"/>
      <c r="M1771" s="258"/>
      <c r="N1771" s="258"/>
      <c r="O1771" s="258"/>
      <c r="P1771" s="258"/>
      <c r="Q1771" s="258"/>
      <c r="R1771" s="258"/>
      <c r="S1771" s="258"/>
      <c r="T1771" s="258"/>
      <c r="U1771" s="258"/>
      <c r="V1771" s="279"/>
      <c r="W1771" s="280"/>
    </row>
    <row r="1772" spans="2:23">
      <c r="B1772" s="254" t="s">
        <v>2246</v>
      </c>
      <c r="C1772" s="255" t="s">
        <v>1375</v>
      </c>
      <c r="E1772" s="257">
        <v>1311001</v>
      </c>
      <c r="F1772" s="255" t="s">
        <v>881</v>
      </c>
      <c r="G1772" s="258">
        <v>29426.07</v>
      </c>
      <c r="H1772" s="258"/>
      <c r="I1772" s="258">
        <v>29426.07</v>
      </c>
      <c r="J1772" s="258"/>
      <c r="K1772" s="258"/>
      <c r="L1772" s="258"/>
      <c r="M1772" s="258"/>
      <c r="N1772" s="258"/>
      <c r="O1772" s="258"/>
      <c r="P1772" s="258"/>
      <c r="Q1772" s="258"/>
      <c r="R1772" s="258"/>
      <c r="S1772" s="258"/>
      <c r="T1772" s="258"/>
      <c r="U1772" s="258"/>
      <c r="V1772" s="279"/>
      <c r="W1772" s="280"/>
    </row>
    <row r="1773" spans="2:23">
      <c r="B1773" s="254">
        <v>45992</v>
      </c>
      <c r="C1773" s="255" t="s">
        <v>1617</v>
      </c>
      <c r="D1773" s="256" t="s">
        <v>4322</v>
      </c>
      <c r="E1773" s="257">
        <v>1423001</v>
      </c>
      <c r="F1773" s="255" t="s">
        <v>217</v>
      </c>
      <c r="G1773" s="258">
        <v>14000</v>
      </c>
      <c r="H1773" s="258"/>
      <c r="I1773" s="258"/>
      <c r="J1773" s="258"/>
      <c r="K1773" s="258"/>
      <c r="L1773" s="258"/>
      <c r="M1773" s="258"/>
      <c r="N1773" s="258"/>
      <c r="O1773" s="258"/>
      <c r="P1773" s="258"/>
      <c r="Q1773" s="258"/>
      <c r="R1773" s="258"/>
      <c r="S1773" s="258"/>
      <c r="T1773" s="258"/>
      <c r="U1773" s="258">
        <v>14000</v>
      </c>
      <c r="V1773" s="279"/>
      <c r="W1773" s="280"/>
    </row>
    <row r="1774" spans="2:23">
      <c r="B1774" s="254">
        <v>45992</v>
      </c>
      <c r="C1774" s="255" t="s">
        <v>1617</v>
      </c>
      <c r="D1774" s="256" t="s">
        <v>4323</v>
      </c>
      <c r="E1774" s="257">
        <v>1423001</v>
      </c>
      <c r="F1774" s="255" t="s">
        <v>217</v>
      </c>
      <c r="G1774" s="258">
        <v>6000</v>
      </c>
      <c r="H1774" s="258"/>
      <c r="I1774" s="258"/>
      <c r="J1774" s="258"/>
      <c r="K1774" s="258"/>
      <c r="L1774" s="258"/>
      <c r="M1774" s="258"/>
      <c r="N1774" s="258"/>
      <c r="O1774" s="258"/>
      <c r="P1774" s="258"/>
      <c r="Q1774" s="258"/>
      <c r="R1774" s="258"/>
      <c r="S1774" s="258"/>
      <c r="T1774" s="258"/>
      <c r="U1774" s="258">
        <v>6000</v>
      </c>
      <c r="V1774" s="279"/>
      <c r="W1774" s="280"/>
    </row>
    <row r="1775" spans="2:23">
      <c r="B1775" s="254">
        <v>45992</v>
      </c>
      <c r="C1775" s="255" t="s">
        <v>1617</v>
      </c>
      <c r="D1775" s="256" t="s">
        <v>4324</v>
      </c>
      <c r="E1775" s="257">
        <v>1423001</v>
      </c>
      <c r="F1775" s="255" t="s">
        <v>217</v>
      </c>
      <c r="G1775" s="258">
        <v>10000</v>
      </c>
      <c r="H1775" s="258"/>
      <c r="I1775" s="258"/>
      <c r="J1775" s="258"/>
      <c r="K1775" s="258"/>
      <c r="L1775" s="258"/>
      <c r="M1775" s="258"/>
      <c r="N1775" s="258"/>
      <c r="O1775" s="258"/>
      <c r="P1775" s="258"/>
      <c r="Q1775" s="258"/>
      <c r="R1775" s="258"/>
      <c r="S1775" s="258"/>
      <c r="T1775" s="258"/>
      <c r="U1775" s="258">
        <v>10000</v>
      </c>
      <c r="V1775" s="279"/>
      <c r="W1775" s="280"/>
    </row>
    <row r="1776" spans="2:23">
      <c r="B1776" s="254">
        <v>45993</v>
      </c>
      <c r="C1776" s="255" t="s">
        <v>3870</v>
      </c>
      <c r="D1776" s="256" t="s">
        <v>4325</v>
      </c>
      <c r="E1776" s="257">
        <v>1422040</v>
      </c>
      <c r="F1776" s="255" t="s">
        <v>3561</v>
      </c>
      <c r="G1776" s="258">
        <v>6500</v>
      </c>
      <c r="H1776" s="258"/>
      <c r="I1776" s="258"/>
      <c r="J1776" s="258"/>
      <c r="K1776" s="258"/>
      <c r="L1776" s="258"/>
      <c r="M1776" s="258"/>
      <c r="N1776" s="258"/>
      <c r="O1776" s="258"/>
      <c r="P1776" s="258"/>
      <c r="Q1776" s="258"/>
      <c r="R1776" s="258"/>
      <c r="S1776" s="258"/>
      <c r="T1776" s="258"/>
      <c r="U1776" s="258">
        <v>6500</v>
      </c>
      <c r="V1776" s="279"/>
      <c r="W1776" s="280"/>
    </row>
    <row r="1777" spans="2:23">
      <c r="B1777" s="254">
        <v>45995</v>
      </c>
      <c r="C1777" s="255" t="s">
        <v>2198</v>
      </c>
      <c r="D1777" s="256" t="s">
        <v>4326</v>
      </c>
      <c r="E1777" s="257">
        <v>1422033</v>
      </c>
      <c r="F1777" s="255" t="s">
        <v>311</v>
      </c>
      <c r="G1777" s="258">
        <v>13604</v>
      </c>
      <c r="H1777" s="258"/>
      <c r="I1777" s="258"/>
      <c r="J1777" s="258"/>
      <c r="K1777" s="258"/>
      <c r="L1777" s="258"/>
      <c r="M1777" s="258"/>
      <c r="N1777" s="258"/>
      <c r="O1777" s="258"/>
      <c r="P1777" s="258"/>
      <c r="Q1777" s="258"/>
      <c r="R1777" s="258"/>
      <c r="S1777" s="258"/>
      <c r="T1777" s="258"/>
      <c r="U1777" s="258">
        <v>13604</v>
      </c>
      <c r="V1777" s="279"/>
      <c r="W1777" s="280"/>
    </row>
    <row r="1778" spans="2:23">
      <c r="B1778" s="254">
        <v>45995</v>
      </c>
      <c r="C1778" s="255" t="s">
        <v>2198</v>
      </c>
      <c r="D1778" s="256" t="s">
        <v>4327</v>
      </c>
      <c r="E1778" s="257">
        <v>1422018</v>
      </c>
      <c r="F1778" s="255" t="s">
        <v>293</v>
      </c>
      <c r="G1778" s="258">
        <v>2400</v>
      </c>
      <c r="H1778" s="258"/>
      <c r="I1778" s="258"/>
      <c r="J1778" s="258"/>
      <c r="K1778" s="258"/>
      <c r="L1778" s="258"/>
      <c r="M1778" s="258"/>
      <c r="N1778" s="258"/>
      <c r="O1778" s="258"/>
      <c r="P1778" s="258"/>
      <c r="Q1778" s="258"/>
      <c r="R1778" s="258"/>
      <c r="S1778" s="258"/>
      <c r="T1778" s="258"/>
      <c r="U1778" s="258">
        <v>2400</v>
      </c>
      <c r="V1778" s="279"/>
      <c r="W1778" s="280"/>
    </row>
    <row r="1779" spans="2:23">
      <c r="B1779" s="254">
        <v>45995</v>
      </c>
      <c r="C1779" s="255" t="s">
        <v>4328</v>
      </c>
      <c r="D1779" s="256" t="s">
        <v>4329</v>
      </c>
      <c r="E1779" s="257">
        <v>1430007</v>
      </c>
      <c r="F1779" s="255" t="s">
        <v>924</v>
      </c>
      <c r="G1779" s="258">
        <v>6000</v>
      </c>
      <c r="H1779" s="258"/>
      <c r="I1779" s="258"/>
      <c r="J1779" s="258"/>
      <c r="K1779" s="258"/>
      <c r="L1779" s="258"/>
      <c r="M1779" s="258"/>
      <c r="N1779" s="258"/>
      <c r="O1779" s="258"/>
      <c r="P1779" s="258"/>
      <c r="Q1779" s="258"/>
      <c r="R1779" s="258"/>
      <c r="S1779" s="258"/>
      <c r="T1779" s="258"/>
      <c r="U1779" s="258">
        <v>6000</v>
      </c>
      <c r="V1779" s="279"/>
      <c r="W1779" s="280"/>
    </row>
    <row r="1780" spans="2:23">
      <c r="B1780" s="254">
        <v>45995</v>
      </c>
      <c r="C1780" s="255" t="s">
        <v>4330</v>
      </c>
      <c r="D1780" s="256" t="s">
        <v>4331</v>
      </c>
      <c r="E1780" s="257">
        <v>1412022</v>
      </c>
      <c r="F1780" s="255" t="s">
        <v>259</v>
      </c>
      <c r="G1780" s="258">
        <v>6219.07</v>
      </c>
      <c r="H1780" s="258"/>
      <c r="I1780" s="258"/>
      <c r="J1780" s="258"/>
      <c r="K1780" s="258"/>
      <c r="L1780" s="258"/>
      <c r="M1780" s="258"/>
      <c r="N1780" s="258"/>
      <c r="O1780" s="258"/>
      <c r="P1780" s="258"/>
      <c r="Q1780" s="258"/>
      <c r="R1780" s="258"/>
      <c r="S1780" s="258"/>
      <c r="T1780" s="258"/>
      <c r="U1780" s="258">
        <v>6219.07</v>
      </c>
      <c r="V1780" s="279"/>
      <c r="W1780" s="280"/>
    </row>
    <row r="1781" spans="2:23">
      <c r="B1781" s="254">
        <v>45995</v>
      </c>
      <c r="C1781" s="255" t="s">
        <v>4332</v>
      </c>
      <c r="D1781" s="256" t="s">
        <v>4333</v>
      </c>
      <c r="E1781" s="257">
        <v>1422040</v>
      </c>
      <c r="F1781" s="255" t="s">
        <v>3561</v>
      </c>
      <c r="G1781" s="258">
        <v>1400</v>
      </c>
      <c r="H1781" s="258"/>
      <c r="I1781" s="258"/>
      <c r="J1781" s="258"/>
      <c r="K1781" s="258"/>
      <c r="L1781" s="258"/>
      <c r="M1781" s="258"/>
      <c r="N1781" s="258"/>
      <c r="O1781" s="258"/>
      <c r="P1781" s="258"/>
      <c r="Q1781" s="258"/>
      <c r="R1781" s="258"/>
      <c r="S1781" s="258"/>
      <c r="T1781" s="258"/>
      <c r="U1781" s="258">
        <v>1400</v>
      </c>
      <c r="V1781" s="279"/>
      <c r="W1781" s="280"/>
    </row>
    <row r="1782" spans="2:23">
      <c r="B1782" s="254">
        <v>45999</v>
      </c>
      <c r="C1782" s="255" t="s">
        <v>4334</v>
      </c>
      <c r="D1782" s="256" t="s">
        <v>4335</v>
      </c>
      <c r="E1782" s="257">
        <v>1423078</v>
      </c>
      <c r="F1782" s="255" t="s">
        <v>915</v>
      </c>
      <c r="G1782" s="258">
        <v>2000</v>
      </c>
      <c r="H1782" s="258"/>
      <c r="I1782" s="258"/>
      <c r="J1782" s="258"/>
      <c r="K1782" s="258"/>
      <c r="L1782" s="258"/>
      <c r="M1782" s="258"/>
      <c r="N1782" s="258"/>
      <c r="O1782" s="258"/>
      <c r="P1782" s="258"/>
      <c r="Q1782" s="258"/>
      <c r="R1782" s="258"/>
      <c r="S1782" s="258"/>
      <c r="T1782" s="258"/>
      <c r="U1782" s="258">
        <v>2000</v>
      </c>
      <c r="V1782" s="279"/>
      <c r="W1782" s="280"/>
    </row>
    <row r="1783" spans="2:23">
      <c r="B1783" s="254">
        <v>45999</v>
      </c>
      <c r="C1783" s="255" t="s">
        <v>4334</v>
      </c>
      <c r="D1783" s="256" t="s">
        <v>4336</v>
      </c>
      <c r="E1783" s="257">
        <v>1423078</v>
      </c>
      <c r="F1783" s="255" t="s">
        <v>915</v>
      </c>
      <c r="G1783" s="258">
        <v>400</v>
      </c>
      <c r="H1783" s="258"/>
      <c r="I1783" s="258"/>
      <c r="J1783" s="258"/>
      <c r="K1783" s="258"/>
      <c r="L1783" s="258"/>
      <c r="M1783" s="258"/>
      <c r="N1783" s="258"/>
      <c r="O1783" s="258"/>
      <c r="P1783" s="258"/>
      <c r="Q1783" s="258"/>
      <c r="R1783" s="258"/>
      <c r="S1783" s="258"/>
      <c r="T1783" s="258"/>
      <c r="U1783" s="258">
        <v>400</v>
      </c>
      <c r="V1783" s="279"/>
      <c r="W1783" s="280"/>
    </row>
    <row r="1784" spans="2:23">
      <c r="B1784" s="254">
        <v>45999</v>
      </c>
      <c r="C1784" s="255" t="s">
        <v>4334</v>
      </c>
      <c r="D1784" s="256" t="s">
        <v>4337</v>
      </c>
      <c r="E1784" s="257">
        <v>1422033</v>
      </c>
      <c r="F1784" s="255" t="s">
        <v>311</v>
      </c>
      <c r="G1784" s="258">
        <v>600</v>
      </c>
      <c r="H1784" s="258"/>
      <c r="I1784" s="258"/>
      <c r="J1784" s="258"/>
      <c r="K1784" s="258"/>
      <c r="L1784" s="258"/>
      <c r="M1784" s="258"/>
      <c r="N1784" s="258"/>
      <c r="O1784" s="258"/>
      <c r="P1784" s="258"/>
      <c r="Q1784" s="258"/>
      <c r="R1784" s="258"/>
      <c r="S1784" s="258"/>
      <c r="T1784" s="258"/>
      <c r="U1784" s="258">
        <v>600</v>
      </c>
      <c r="V1784" s="279"/>
      <c r="W1784" s="280"/>
    </row>
    <row r="1785" spans="2:23">
      <c r="B1785" s="254">
        <v>45999</v>
      </c>
      <c r="C1785" s="255" t="s">
        <v>1617</v>
      </c>
      <c r="D1785" s="256" t="s">
        <v>4338</v>
      </c>
      <c r="E1785" s="257">
        <v>1430007</v>
      </c>
      <c r="F1785" s="255" t="s">
        <v>924</v>
      </c>
      <c r="G1785" s="258">
        <v>20000</v>
      </c>
      <c r="H1785" s="258"/>
      <c r="I1785" s="258"/>
      <c r="J1785" s="258"/>
      <c r="K1785" s="258"/>
      <c r="L1785" s="258"/>
      <c r="M1785" s="258"/>
      <c r="N1785" s="258"/>
      <c r="O1785" s="258"/>
      <c r="P1785" s="258"/>
      <c r="Q1785" s="258"/>
      <c r="R1785" s="258"/>
      <c r="S1785" s="258"/>
      <c r="T1785" s="258"/>
      <c r="U1785" s="258">
        <v>20000</v>
      </c>
      <c r="V1785" s="279"/>
      <c r="W1785" s="280"/>
    </row>
    <row r="1786" spans="2:23">
      <c r="B1786" s="254">
        <v>45999</v>
      </c>
      <c r="C1786" s="255" t="s">
        <v>4339</v>
      </c>
      <c r="D1786" s="256" t="s">
        <v>4340</v>
      </c>
      <c r="E1786" s="257">
        <v>1423001</v>
      </c>
      <c r="F1786" s="255" t="s">
        <v>217</v>
      </c>
      <c r="G1786" s="258">
        <v>200000</v>
      </c>
      <c r="H1786" s="258"/>
      <c r="I1786" s="258"/>
      <c r="J1786" s="258"/>
      <c r="K1786" s="258"/>
      <c r="L1786" s="258"/>
      <c r="M1786" s="258"/>
      <c r="N1786" s="258"/>
      <c r="O1786" s="258"/>
      <c r="P1786" s="258"/>
      <c r="Q1786" s="258"/>
      <c r="R1786" s="258"/>
      <c r="S1786" s="258"/>
      <c r="T1786" s="258"/>
      <c r="U1786" s="258">
        <v>200000</v>
      </c>
      <c r="V1786" s="279"/>
      <c r="W1786" s="280"/>
    </row>
    <row r="1787" spans="2:23">
      <c r="B1787" s="254">
        <v>46000</v>
      </c>
      <c r="C1787" s="255" t="s">
        <v>1617</v>
      </c>
      <c r="D1787" s="256" t="s">
        <v>4341</v>
      </c>
      <c r="E1787" s="257">
        <v>1430007</v>
      </c>
      <c r="F1787" s="255" t="s">
        <v>924</v>
      </c>
      <c r="G1787" s="258">
        <v>18999.25</v>
      </c>
      <c r="H1787" s="258"/>
      <c r="I1787" s="258"/>
      <c r="J1787" s="258"/>
      <c r="K1787" s="258"/>
      <c r="L1787" s="258"/>
      <c r="M1787" s="258"/>
      <c r="N1787" s="258"/>
      <c r="O1787" s="258"/>
      <c r="P1787" s="258"/>
      <c r="Q1787" s="258"/>
      <c r="R1787" s="258"/>
      <c r="S1787" s="258"/>
      <c r="T1787" s="258"/>
      <c r="U1787" s="258">
        <v>18999.25</v>
      </c>
      <c r="V1787" s="279"/>
      <c r="W1787" s="280"/>
    </row>
    <row r="1788" spans="2:23">
      <c r="B1788" s="254">
        <v>46002</v>
      </c>
      <c r="C1788" s="255" t="s">
        <v>1617</v>
      </c>
      <c r="D1788" s="256" t="s">
        <v>4342</v>
      </c>
      <c r="E1788" s="257">
        <v>1423001</v>
      </c>
      <c r="F1788" s="255" t="s">
        <v>217</v>
      </c>
      <c r="G1788" s="258">
        <v>10000</v>
      </c>
      <c r="H1788" s="258"/>
      <c r="I1788" s="258"/>
      <c r="J1788" s="258"/>
      <c r="K1788" s="258"/>
      <c r="L1788" s="258"/>
      <c r="M1788" s="258"/>
      <c r="N1788" s="258"/>
      <c r="O1788" s="258"/>
      <c r="P1788" s="258"/>
      <c r="Q1788" s="258"/>
      <c r="R1788" s="258"/>
      <c r="S1788" s="258"/>
      <c r="T1788" s="258"/>
      <c r="U1788" s="258">
        <v>10000</v>
      </c>
      <c r="V1788" s="279"/>
      <c r="W1788" s="280"/>
    </row>
    <row r="1789" spans="2:23">
      <c r="B1789" s="254">
        <v>46006</v>
      </c>
      <c r="C1789" s="255" t="s">
        <v>4334</v>
      </c>
      <c r="D1789" s="256" t="s">
        <v>4343</v>
      </c>
      <c r="E1789" s="257">
        <v>1422011</v>
      </c>
      <c r="F1789" s="255" t="s">
        <v>906</v>
      </c>
      <c r="G1789" s="258">
        <v>2000</v>
      </c>
      <c r="H1789" s="258"/>
      <c r="I1789" s="258"/>
      <c r="J1789" s="258"/>
      <c r="K1789" s="258"/>
      <c r="L1789" s="258"/>
      <c r="M1789" s="258"/>
      <c r="N1789" s="258"/>
      <c r="O1789" s="258"/>
      <c r="P1789" s="258"/>
      <c r="Q1789" s="258"/>
      <c r="R1789" s="258"/>
      <c r="S1789" s="258"/>
      <c r="T1789" s="258"/>
      <c r="U1789" s="258">
        <v>2000</v>
      </c>
      <c r="V1789" s="279"/>
      <c r="W1789" s="280"/>
    </row>
    <row r="1790" spans="2:23">
      <c r="B1790" s="254">
        <v>46006</v>
      </c>
      <c r="C1790" s="255" t="s">
        <v>4334</v>
      </c>
      <c r="D1790" s="256" t="s">
        <v>4343</v>
      </c>
      <c r="E1790" s="257">
        <v>1422033</v>
      </c>
      <c r="F1790" s="255" t="s">
        <v>311</v>
      </c>
      <c r="G1790" s="258">
        <v>2700</v>
      </c>
      <c r="H1790" s="258"/>
      <c r="I1790" s="258"/>
      <c r="J1790" s="258"/>
      <c r="K1790" s="258"/>
      <c r="L1790" s="258"/>
      <c r="M1790" s="258"/>
      <c r="N1790" s="258"/>
      <c r="O1790" s="258"/>
      <c r="P1790" s="258"/>
      <c r="Q1790" s="258"/>
      <c r="R1790" s="258"/>
      <c r="S1790" s="258"/>
      <c r="T1790" s="258"/>
      <c r="U1790" s="258">
        <v>2700</v>
      </c>
      <c r="V1790" s="279"/>
      <c r="W1790" s="280"/>
    </row>
    <row r="1791" spans="2:23">
      <c r="B1791" s="254">
        <v>46006</v>
      </c>
      <c r="C1791" s="255" t="s">
        <v>4334</v>
      </c>
      <c r="D1791" s="256" t="s">
        <v>4344</v>
      </c>
      <c r="E1791" s="257">
        <v>1423078</v>
      </c>
      <c r="F1791" s="255" t="s">
        <v>915</v>
      </c>
      <c r="G1791" s="258">
        <v>800</v>
      </c>
      <c r="H1791" s="258"/>
      <c r="I1791" s="258"/>
      <c r="J1791" s="258"/>
      <c r="K1791" s="258"/>
      <c r="L1791" s="258"/>
      <c r="M1791" s="258"/>
      <c r="N1791" s="258"/>
      <c r="O1791" s="258"/>
      <c r="P1791" s="258"/>
      <c r="Q1791" s="258"/>
      <c r="R1791" s="258"/>
      <c r="S1791" s="258"/>
      <c r="T1791" s="258"/>
      <c r="U1791" s="258">
        <v>800</v>
      </c>
      <c r="V1791" s="279"/>
      <c r="W1791" s="280"/>
    </row>
    <row r="1792" spans="2:23">
      <c r="B1792" s="254">
        <v>46006</v>
      </c>
      <c r="C1792" s="255" t="s">
        <v>3875</v>
      </c>
      <c r="D1792" s="256" t="s">
        <v>4345</v>
      </c>
      <c r="E1792" s="257">
        <v>1422033</v>
      </c>
      <c r="F1792" s="255" t="s">
        <v>311</v>
      </c>
      <c r="G1792" s="258">
        <v>3200</v>
      </c>
      <c r="H1792" s="258"/>
      <c r="I1792" s="258"/>
      <c r="J1792" s="258"/>
      <c r="K1792" s="258"/>
      <c r="L1792" s="258"/>
      <c r="M1792" s="258"/>
      <c r="N1792" s="258"/>
      <c r="O1792" s="258"/>
      <c r="P1792" s="258"/>
      <c r="Q1792" s="258"/>
      <c r="R1792" s="258"/>
      <c r="S1792" s="258"/>
      <c r="T1792" s="258"/>
      <c r="U1792" s="258">
        <v>3200</v>
      </c>
      <c r="V1792" s="279"/>
      <c r="W1792" s="280"/>
    </row>
    <row r="1793" spans="2:23">
      <c r="B1793" s="254">
        <v>46006</v>
      </c>
      <c r="C1793" s="255" t="s">
        <v>3750</v>
      </c>
      <c r="D1793" s="256" t="s">
        <v>4346</v>
      </c>
      <c r="E1793" s="257">
        <v>1423078</v>
      </c>
      <c r="F1793" s="255" t="s">
        <v>915</v>
      </c>
      <c r="G1793" s="258">
        <v>776</v>
      </c>
      <c r="H1793" s="258"/>
      <c r="I1793" s="258"/>
      <c r="J1793" s="258"/>
      <c r="K1793" s="258"/>
      <c r="L1793" s="258"/>
      <c r="M1793" s="258"/>
      <c r="N1793" s="258"/>
      <c r="O1793" s="258"/>
      <c r="P1793" s="258"/>
      <c r="Q1793" s="258"/>
      <c r="R1793" s="258"/>
      <c r="S1793" s="258"/>
      <c r="T1793" s="258"/>
      <c r="U1793" s="258">
        <v>776</v>
      </c>
      <c r="V1793" s="279"/>
      <c r="W1793" s="280"/>
    </row>
    <row r="1794" spans="2:23">
      <c r="B1794" s="254">
        <v>46006</v>
      </c>
      <c r="C1794" s="255" t="s">
        <v>3875</v>
      </c>
      <c r="D1794" s="256" t="s">
        <v>4347</v>
      </c>
      <c r="E1794" s="257">
        <v>1422033</v>
      </c>
      <c r="F1794" s="255" t="s">
        <v>311</v>
      </c>
      <c r="G1794" s="258">
        <v>2450</v>
      </c>
      <c r="H1794" s="258"/>
      <c r="I1794" s="258"/>
      <c r="J1794" s="258"/>
      <c r="K1794" s="258"/>
      <c r="L1794" s="258"/>
      <c r="M1794" s="258"/>
      <c r="N1794" s="258"/>
      <c r="O1794" s="258"/>
      <c r="P1794" s="258"/>
      <c r="Q1794" s="258"/>
      <c r="R1794" s="258"/>
      <c r="S1794" s="258"/>
      <c r="T1794" s="258"/>
      <c r="U1794" s="258">
        <v>2450</v>
      </c>
      <c r="V1794" s="279"/>
      <c r="W1794" s="280"/>
    </row>
    <row r="1795" spans="2:23">
      <c r="B1795" s="254">
        <v>46006</v>
      </c>
      <c r="C1795" s="255" t="s">
        <v>3750</v>
      </c>
      <c r="D1795" s="256" t="s">
        <v>4348</v>
      </c>
      <c r="E1795" s="257">
        <v>1423078</v>
      </c>
      <c r="F1795" s="255" t="s">
        <v>915</v>
      </c>
      <c r="G1795" s="258">
        <v>1500</v>
      </c>
      <c r="H1795" s="258"/>
      <c r="I1795" s="258"/>
      <c r="J1795" s="258"/>
      <c r="K1795" s="258"/>
      <c r="L1795" s="258"/>
      <c r="M1795" s="258"/>
      <c r="N1795" s="258"/>
      <c r="O1795" s="258"/>
      <c r="P1795" s="258"/>
      <c r="Q1795" s="258"/>
      <c r="R1795" s="258"/>
      <c r="S1795" s="258"/>
      <c r="T1795" s="258"/>
      <c r="U1795" s="258">
        <v>1500</v>
      </c>
      <c r="V1795" s="279"/>
      <c r="W1795" s="280"/>
    </row>
    <row r="1796" spans="2:23">
      <c r="B1796" s="254">
        <v>46008</v>
      </c>
      <c r="C1796" s="255" t="s">
        <v>4339</v>
      </c>
      <c r="D1796" s="256" t="s">
        <v>4349</v>
      </c>
      <c r="E1796" s="257">
        <v>1423001</v>
      </c>
      <c r="F1796" s="255" t="s">
        <v>217</v>
      </c>
      <c r="G1796" s="258">
        <v>400000</v>
      </c>
      <c r="H1796" s="258"/>
      <c r="I1796" s="258"/>
      <c r="J1796" s="258"/>
      <c r="K1796" s="258"/>
      <c r="L1796" s="258"/>
      <c r="M1796" s="258"/>
      <c r="N1796" s="258"/>
      <c r="O1796" s="258"/>
      <c r="P1796" s="258"/>
      <c r="Q1796" s="258"/>
      <c r="R1796" s="258"/>
      <c r="S1796" s="258"/>
      <c r="T1796" s="258"/>
      <c r="U1796" s="258">
        <v>400000</v>
      </c>
      <c r="V1796" s="279"/>
      <c r="W1796" s="280"/>
    </row>
    <row r="1797" spans="2:23">
      <c r="B1797" s="254">
        <v>46008</v>
      </c>
      <c r="C1797" s="255" t="s">
        <v>2198</v>
      </c>
      <c r="D1797" s="256" t="s">
        <v>4350</v>
      </c>
      <c r="E1797" s="257">
        <v>1422024</v>
      </c>
      <c r="F1797" s="255" t="s">
        <v>301</v>
      </c>
      <c r="G1797" s="258">
        <v>2000</v>
      </c>
      <c r="H1797" s="258"/>
      <c r="I1797" s="258"/>
      <c r="J1797" s="258"/>
      <c r="K1797" s="258"/>
      <c r="L1797" s="258"/>
      <c r="M1797" s="258"/>
      <c r="N1797" s="258"/>
      <c r="O1797" s="258"/>
      <c r="P1797" s="258"/>
      <c r="Q1797" s="258"/>
      <c r="R1797" s="258"/>
      <c r="S1797" s="258"/>
      <c r="T1797" s="258"/>
      <c r="U1797" s="258">
        <v>2000</v>
      </c>
      <c r="V1797" s="279"/>
      <c r="W1797" s="280"/>
    </row>
    <row r="1798" spans="2:23">
      <c r="B1798" s="254">
        <v>46008</v>
      </c>
      <c r="C1798" s="255" t="s">
        <v>2198</v>
      </c>
      <c r="D1798" s="256" t="s">
        <v>4351</v>
      </c>
      <c r="E1798" s="257">
        <v>1422024</v>
      </c>
      <c r="F1798" s="255" t="s">
        <v>301</v>
      </c>
      <c r="G1798" s="258">
        <v>6600</v>
      </c>
      <c r="H1798" s="258"/>
      <c r="I1798" s="258"/>
      <c r="J1798" s="258"/>
      <c r="K1798" s="258"/>
      <c r="L1798" s="258"/>
      <c r="M1798" s="258"/>
      <c r="N1798" s="258"/>
      <c r="O1798" s="258"/>
      <c r="P1798" s="258"/>
      <c r="Q1798" s="258"/>
      <c r="R1798" s="258"/>
      <c r="S1798" s="258"/>
      <c r="T1798" s="258"/>
      <c r="U1798" s="258">
        <v>6600</v>
      </c>
      <c r="V1798" s="279"/>
      <c r="W1798" s="280"/>
    </row>
    <row r="1799" spans="2:23">
      <c r="B1799" s="254">
        <v>46008</v>
      </c>
      <c r="C1799" s="255" t="s">
        <v>1617</v>
      </c>
      <c r="D1799" s="256" t="s">
        <v>4352</v>
      </c>
      <c r="E1799" s="257">
        <v>1423001</v>
      </c>
      <c r="F1799" s="255" t="s">
        <v>217</v>
      </c>
      <c r="G1799" s="258">
        <v>17000</v>
      </c>
      <c r="H1799" s="258"/>
      <c r="I1799" s="258"/>
      <c r="J1799" s="258"/>
      <c r="K1799" s="258"/>
      <c r="L1799" s="258"/>
      <c r="M1799" s="258"/>
      <c r="N1799" s="258"/>
      <c r="O1799" s="258"/>
      <c r="P1799" s="258"/>
      <c r="Q1799" s="258"/>
      <c r="R1799" s="258"/>
      <c r="S1799" s="258"/>
      <c r="T1799" s="258"/>
      <c r="U1799" s="258">
        <v>17000</v>
      </c>
      <c r="V1799" s="279"/>
      <c r="W1799" s="280"/>
    </row>
    <row r="1800" spans="2:23">
      <c r="B1800" s="254">
        <v>46009</v>
      </c>
      <c r="C1800" s="255" t="s">
        <v>3750</v>
      </c>
      <c r="D1800" s="256" t="s">
        <v>4353</v>
      </c>
      <c r="E1800" s="257">
        <v>1423078</v>
      </c>
      <c r="F1800" s="255" t="s">
        <v>915</v>
      </c>
      <c r="G1800" s="258">
        <v>2132</v>
      </c>
      <c r="H1800" s="258"/>
      <c r="I1800" s="258"/>
      <c r="J1800" s="258"/>
      <c r="K1800" s="258"/>
      <c r="L1800" s="258"/>
      <c r="M1800" s="258"/>
      <c r="N1800" s="258"/>
      <c r="O1800" s="258"/>
      <c r="P1800" s="258"/>
      <c r="Q1800" s="258"/>
      <c r="R1800" s="258"/>
      <c r="S1800" s="258"/>
      <c r="T1800" s="258"/>
      <c r="U1800" s="258">
        <v>2132</v>
      </c>
      <c r="V1800" s="279"/>
      <c r="W1800" s="280"/>
    </row>
    <row r="1801" spans="2:23">
      <c r="B1801" s="254">
        <v>46010</v>
      </c>
      <c r="C1801" s="255" t="s">
        <v>3750</v>
      </c>
      <c r="D1801" s="256" t="s">
        <v>4354</v>
      </c>
      <c r="E1801" s="257">
        <v>1423078</v>
      </c>
      <c r="F1801" s="255" t="s">
        <v>915</v>
      </c>
      <c r="G1801" s="258">
        <v>2550</v>
      </c>
      <c r="H1801" s="258"/>
      <c r="I1801" s="258"/>
      <c r="J1801" s="258"/>
      <c r="K1801" s="258"/>
      <c r="L1801" s="258"/>
      <c r="M1801" s="258"/>
      <c r="N1801" s="258"/>
      <c r="O1801" s="258"/>
      <c r="P1801" s="258"/>
      <c r="Q1801" s="258"/>
      <c r="R1801" s="258"/>
      <c r="S1801" s="258"/>
      <c r="T1801" s="258"/>
      <c r="U1801" s="258">
        <v>2550</v>
      </c>
      <c r="V1801" s="279"/>
      <c r="W1801" s="280"/>
    </row>
    <row r="1802" spans="2:23">
      <c r="B1802" s="254">
        <v>46010</v>
      </c>
      <c r="C1802" s="255" t="s">
        <v>3750</v>
      </c>
      <c r="D1802" s="256" t="s">
        <v>4355</v>
      </c>
      <c r="E1802" s="257">
        <v>1423017</v>
      </c>
      <c r="F1802" s="255" t="s">
        <v>914</v>
      </c>
      <c r="G1802" s="258">
        <v>1710</v>
      </c>
      <c r="H1802" s="258"/>
      <c r="I1802" s="258"/>
      <c r="J1802" s="258"/>
      <c r="K1802" s="258"/>
      <c r="L1802" s="258"/>
      <c r="M1802" s="258"/>
      <c r="N1802" s="258"/>
      <c r="O1802" s="258"/>
      <c r="P1802" s="258"/>
      <c r="Q1802" s="258"/>
      <c r="R1802" s="258"/>
      <c r="S1802" s="258"/>
      <c r="T1802" s="258"/>
      <c r="U1802" s="258">
        <v>1710</v>
      </c>
      <c r="V1802" s="279"/>
      <c r="W1802" s="280"/>
    </row>
    <row r="1803" spans="2:23">
      <c r="B1803" s="254">
        <v>46009</v>
      </c>
      <c r="C1803" s="255" t="s">
        <v>4328</v>
      </c>
      <c r="D1803" s="256" t="s">
        <v>4356</v>
      </c>
      <c r="E1803" s="257">
        <v>1430007</v>
      </c>
      <c r="F1803" s="255" t="s">
        <v>924</v>
      </c>
      <c r="G1803" s="258">
        <v>6000</v>
      </c>
      <c r="H1803" s="258"/>
      <c r="I1803" s="258"/>
      <c r="J1803" s="258"/>
      <c r="K1803" s="258"/>
      <c r="L1803" s="258"/>
      <c r="M1803" s="258"/>
      <c r="N1803" s="258"/>
      <c r="O1803" s="258"/>
      <c r="P1803" s="258"/>
      <c r="Q1803" s="258"/>
      <c r="R1803" s="258"/>
      <c r="S1803" s="258"/>
      <c r="T1803" s="258"/>
      <c r="U1803" s="258">
        <v>6000</v>
      </c>
      <c r="V1803" s="279"/>
      <c r="W1803" s="280"/>
    </row>
    <row r="1804" spans="2:23">
      <c r="B1804" s="254">
        <v>46013</v>
      </c>
      <c r="C1804" s="255" t="s">
        <v>4320</v>
      </c>
      <c r="D1804" s="256" t="s">
        <v>4357</v>
      </c>
      <c r="E1804" s="257">
        <v>1430007</v>
      </c>
      <c r="F1804" s="255" t="s">
        <v>924</v>
      </c>
      <c r="G1804" s="258">
        <v>2000</v>
      </c>
      <c r="H1804" s="258"/>
      <c r="I1804" s="258"/>
      <c r="J1804" s="258"/>
      <c r="K1804" s="258"/>
      <c r="L1804" s="258"/>
      <c r="M1804" s="258"/>
      <c r="N1804" s="258"/>
      <c r="O1804" s="258"/>
      <c r="P1804" s="258"/>
      <c r="Q1804" s="258"/>
      <c r="R1804" s="258"/>
      <c r="S1804" s="258"/>
      <c r="T1804" s="258"/>
      <c r="U1804" s="258">
        <v>2000</v>
      </c>
      <c r="V1804" s="279"/>
      <c r="W1804" s="280"/>
    </row>
    <row r="1805" spans="2:23">
      <c r="B1805" s="254">
        <v>46013</v>
      </c>
      <c r="C1805" s="255" t="s">
        <v>2198</v>
      </c>
      <c r="D1805" s="256" t="s">
        <v>4358</v>
      </c>
      <c r="E1805" s="257">
        <v>1422024</v>
      </c>
      <c r="F1805" s="255" t="s">
        <v>301</v>
      </c>
      <c r="G1805" s="258">
        <v>5150</v>
      </c>
      <c r="H1805" s="258"/>
      <c r="I1805" s="258"/>
      <c r="J1805" s="258"/>
      <c r="K1805" s="258"/>
      <c r="L1805" s="258"/>
      <c r="M1805" s="258"/>
      <c r="N1805" s="258"/>
      <c r="O1805" s="258"/>
      <c r="P1805" s="258"/>
      <c r="Q1805" s="258"/>
      <c r="R1805" s="258"/>
      <c r="S1805" s="258"/>
      <c r="T1805" s="258"/>
      <c r="U1805" s="258">
        <v>5150</v>
      </c>
      <c r="V1805" s="279"/>
      <c r="W1805" s="280"/>
    </row>
    <row r="1806" spans="2:23">
      <c r="B1806" s="254">
        <v>46013</v>
      </c>
      <c r="C1806" s="255" t="s">
        <v>1617</v>
      </c>
      <c r="D1806" s="256" t="s">
        <v>4359</v>
      </c>
      <c r="E1806" s="257">
        <v>1423001</v>
      </c>
      <c r="F1806" s="255" t="s">
        <v>217</v>
      </c>
      <c r="G1806" s="258">
        <v>15000</v>
      </c>
      <c r="H1806" s="258"/>
      <c r="I1806" s="258"/>
      <c r="J1806" s="258"/>
      <c r="K1806" s="258"/>
      <c r="L1806" s="258"/>
      <c r="M1806" s="258"/>
      <c r="N1806" s="258"/>
      <c r="O1806" s="258"/>
      <c r="P1806" s="258"/>
      <c r="Q1806" s="258"/>
      <c r="R1806" s="258"/>
      <c r="S1806" s="258"/>
      <c r="T1806" s="258"/>
      <c r="U1806" s="258">
        <v>15000</v>
      </c>
      <c r="V1806" s="279"/>
      <c r="W1806" s="280"/>
    </row>
    <row r="1807" spans="2:23">
      <c r="B1807" s="254">
        <v>46014</v>
      </c>
      <c r="C1807" s="255" t="s">
        <v>3870</v>
      </c>
      <c r="D1807" s="256" t="s">
        <v>4360</v>
      </c>
      <c r="E1807" s="257">
        <v>1422040</v>
      </c>
      <c r="F1807" s="255" t="s">
        <v>3561</v>
      </c>
      <c r="G1807" s="258">
        <v>2600</v>
      </c>
      <c r="H1807" s="258"/>
      <c r="I1807" s="258"/>
      <c r="J1807" s="258"/>
      <c r="K1807" s="258"/>
      <c r="L1807" s="258"/>
      <c r="M1807" s="258"/>
      <c r="N1807" s="258"/>
      <c r="O1807" s="258"/>
      <c r="P1807" s="258"/>
      <c r="Q1807" s="258"/>
      <c r="R1807" s="258"/>
      <c r="S1807" s="258"/>
      <c r="T1807" s="258"/>
      <c r="U1807" s="258">
        <v>2600</v>
      </c>
      <c r="V1807" s="279"/>
      <c r="W1807" s="280"/>
    </row>
    <row r="1808" spans="2:23">
      <c r="B1808" s="254">
        <v>46014</v>
      </c>
      <c r="C1808" s="255" t="s">
        <v>3870</v>
      </c>
      <c r="D1808" s="256" t="s">
        <v>4361</v>
      </c>
      <c r="E1808" s="257">
        <v>1422040</v>
      </c>
      <c r="F1808" s="255" t="s">
        <v>3561</v>
      </c>
      <c r="G1808" s="258">
        <v>15900</v>
      </c>
      <c r="H1808" s="258"/>
      <c r="I1808" s="258"/>
      <c r="J1808" s="258"/>
      <c r="K1808" s="258"/>
      <c r="L1808" s="258"/>
      <c r="M1808" s="258"/>
      <c r="N1808" s="258"/>
      <c r="O1808" s="258"/>
      <c r="P1808" s="258"/>
      <c r="Q1808" s="258"/>
      <c r="R1808" s="258"/>
      <c r="S1808" s="258"/>
      <c r="T1808" s="258"/>
      <c r="U1808" s="258">
        <v>15900</v>
      </c>
      <c r="V1808" s="279"/>
      <c r="W1808" s="280"/>
    </row>
    <row r="1809" spans="2:23">
      <c r="B1809" s="254">
        <v>46015</v>
      </c>
      <c r="C1809" s="255" t="s">
        <v>2609</v>
      </c>
      <c r="D1809" s="256" t="s">
        <v>4362</v>
      </c>
      <c r="E1809" s="257">
        <v>1415015</v>
      </c>
      <c r="F1809" s="255" t="s">
        <v>269</v>
      </c>
      <c r="G1809" s="258">
        <v>150</v>
      </c>
      <c r="H1809" s="258"/>
      <c r="I1809" s="258"/>
      <c r="J1809" s="258"/>
      <c r="K1809" s="258"/>
      <c r="L1809" s="258"/>
      <c r="M1809" s="258"/>
      <c r="N1809" s="258"/>
      <c r="O1809" s="258"/>
      <c r="P1809" s="258"/>
      <c r="Q1809" s="258"/>
      <c r="R1809" s="258"/>
      <c r="S1809" s="258"/>
      <c r="T1809" s="258"/>
      <c r="U1809" s="258">
        <v>150</v>
      </c>
      <c r="V1809" s="279"/>
      <c r="W1809" s="280"/>
    </row>
    <row r="1810" spans="2:23">
      <c r="B1810" s="254">
        <v>46015</v>
      </c>
      <c r="C1810" s="255" t="s">
        <v>4363</v>
      </c>
      <c r="D1810" s="256" t="s">
        <v>4364</v>
      </c>
      <c r="E1810" s="257">
        <v>1423078</v>
      </c>
      <c r="F1810" s="255" t="s">
        <v>915</v>
      </c>
      <c r="G1810" s="258">
        <v>2000</v>
      </c>
      <c r="H1810" s="258"/>
      <c r="I1810" s="258"/>
      <c r="J1810" s="258"/>
      <c r="K1810" s="258"/>
      <c r="L1810" s="258"/>
      <c r="M1810" s="258"/>
      <c r="N1810" s="258"/>
      <c r="O1810" s="258"/>
      <c r="P1810" s="258"/>
      <c r="Q1810" s="258"/>
      <c r="R1810" s="258"/>
      <c r="S1810" s="258"/>
      <c r="T1810" s="258"/>
      <c r="U1810" s="258">
        <v>2000</v>
      </c>
      <c r="V1810" s="279"/>
      <c r="W1810" s="280"/>
    </row>
    <row r="1811" spans="2:23">
      <c r="B1811" s="254">
        <v>46021</v>
      </c>
      <c r="C1811" s="255" t="s">
        <v>1617</v>
      </c>
      <c r="D1811" s="256" t="s">
        <v>4365</v>
      </c>
      <c r="E1811" s="257">
        <v>1423001</v>
      </c>
      <c r="F1811" s="255" t="s">
        <v>217</v>
      </c>
      <c r="G1811" s="258">
        <v>3000</v>
      </c>
      <c r="H1811" s="258"/>
      <c r="I1811" s="258"/>
      <c r="J1811" s="258"/>
      <c r="K1811" s="258"/>
      <c r="L1811" s="258"/>
      <c r="M1811" s="258"/>
      <c r="N1811" s="258"/>
      <c r="O1811" s="258"/>
      <c r="P1811" s="258"/>
      <c r="Q1811" s="258"/>
      <c r="R1811" s="258"/>
      <c r="S1811" s="258"/>
      <c r="T1811" s="258"/>
      <c r="U1811" s="258">
        <v>3000</v>
      </c>
      <c r="V1811" s="279"/>
      <c r="W1811" s="280"/>
    </row>
    <row r="1812" spans="2:23">
      <c r="B1812" s="254">
        <v>46021</v>
      </c>
      <c r="C1812" s="255" t="s">
        <v>1617</v>
      </c>
      <c r="D1812" s="256" t="s">
        <v>4366</v>
      </c>
      <c r="E1812" s="257">
        <v>1430007</v>
      </c>
      <c r="F1812" s="255" t="s">
        <v>924</v>
      </c>
      <c r="G1812" s="258">
        <v>20000</v>
      </c>
      <c r="H1812" s="258"/>
      <c r="I1812" s="258"/>
      <c r="J1812" s="258"/>
      <c r="K1812" s="258"/>
      <c r="L1812" s="258"/>
      <c r="M1812" s="258"/>
      <c r="N1812" s="258"/>
      <c r="O1812" s="258"/>
      <c r="P1812" s="258"/>
      <c r="Q1812" s="258"/>
      <c r="R1812" s="258"/>
      <c r="S1812" s="258"/>
      <c r="T1812" s="258"/>
      <c r="U1812" s="258">
        <v>20000</v>
      </c>
      <c r="V1812" s="279"/>
      <c r="W1812" s="280"/>
    </row>
    <row r="1813" spans="2:23">
      <c r="B1813" s="254">
        <v>46021</v>
      </c>
      <c r="C1813" s="255" t="s">
        <v>1617</v>
      </c>
      <c r="D1813" s="256" t="s">
        <v>4367</v>
      </c>
      <c r="E1813" s="257">
        <v>1423001</v>
      </c>
      <c r="F1813" s="255" t="s">
        <v>217</v>
      </c>
      <c r="G1813" s="258">
        <v>5000</v>
      </c>
      <c r="H1813" s="258"/>
      <c r="I1813" s="258"/>
      <c r="J1813" s="258"/>
      <c r="K1813" s="258"/>
      <c r="L1813" s="258"/>
      <c r="M1813" s="258"/>
      <c r="N1813" s="258"/>
      <c r="O1813" s="258"/>
      <c r="P1813" s="258"/>
      <c r="Q1813" s="258"/>
      <c r="R1813" s="258"/>
      <c r="S1813" s="258"/>
      <c r="T1813" s="258"/>
      <c r="U1813" s="258">
        <v>5000</v>
      </c>
      <c r="V1813" s="279"/>
      <c r="W1813" s="280"/>
    </row>
    <row r="1814" spans="2:23">
      <c r="B1814" s="254">
        <v>45994</v>
      </c>
      <c r="C1814" s="255" t="s">
        <v>4013</v>
      </c>
      <c r="D1814" s="256" t="s">
        <v>4368</v>
      </c>
      <c r="E1814" s="257">
        <v>1412022</v>
      </c>
      <c r="F1814" s="255" t="s">
        <v>259</v>
      </c>
      <c r="G1814" s="258">
        <v>1700</v>
      </c>
      <c r="H1814" s="258"/>
      <c r="I1814" s="258"/>
      <c r="J1814" s="258"/>
      <c r="K1814" s="258"/>
      <c r="L1814" s="258"/>
      <c r="M1814" s="258"/>
      <c r="N1814" s="258"/>
      <c r="O1814" s="258"/>
      <c r="P1814" s="258"/>
      <c r="Q1814" s="258"/>
      <c r="R1814" s="258"/>
      <c r="S1814" s="258"/>
      <c r="T1814" s="258">
        <v>1700</v>
      </c>
      <c r="U1814" s="258"/>
      <c r="V1814" s="279"/>
      <c r="W1814" s="280"/>
    </row>
    <row r="1815" spans="2:23">
      <c r="B1815" s="254">
        <v>46001</v>
      </c>
      <c r="C1815" s="255" t="s">
        <v>4308</v>
      </c>
      <c r="D1815" s="256" t="s">
        <v>4369</v>
      </c>
      <c r="E1815" s="257">
        <v>1412022</v>
      </c>
      <c r="F1815" s="255" t="s">
        <v>259</v>
      </c>
      <c r="G1815" s="258">
        <v>412.55</v>
      </c>
      <c r="H1815" s="258"/>
      <c r="I1815" s="258"/>
      <c r="J1815" s="258"/>
      <c r="K1815" s="258"/>
      <c r="L1815" s="258"/>
      <c r="M1815" s="258"/>
      <c r="N1815" s="258"/>
      <c r="O1815" s="258"/>
      <c r="P1815" s="258"/>
      <c r="Q1815" s="258"/>
      <c r="R1815" s="258"/>
      <c r="S1815" s="258"/>
      <c r="T1815" s="258">
        <v>412.55</v>
      </c>
      <c r="U1815" s="258"/>
      <c r="V1815" s="279"/>
      <c r="W1815" s="280"/>
    </row>
    <row r="1816" spans="2:23">
      <c r="B1816" s="254">
        <v>46001</v>
      </c>
      <c r="C1816" s="255" t="s">
        <v>4308</v>
      </c>
      <c r="D1816" s="256" t="s">
        <v>4370</v>
      </c>
      <c r="E1816" s="257">
        <v>1412022</v>
      </c>
      <c r="F1816" s="255" t="s">
        <v>259</v>
      </c>
      <c r="G1816" s="258">
        <v>2670</v>
      </c>
      <c r="H1816" s="258"/>
      <c r="I1816" s="258"/>
      <c r="J1816" s="258"/>
      <c r="K1816" s="258"/>
      <c r="L1816" s="258"/>
      <c r="M1816" s="258"/>
      <c r="N1816" s="258"/>
      <c r="O1816" s="258"/>
      <c r="P1816" s="258"/>
      <c r="Q1816" s="258"/>
      <c r="R1816" s="258"/>
      <c r="S1816" s="258"/>
      <c r="T1816" s="258">
        <v>2670</v>
      </c>
      <c r="U1816" s="258"/>
      <c r="V1816" s="279"/>
      <c r="W1816" s="280"/>
    </row>
    <row r="1817" spans="2:23">
      <c r="B1817" s="254">
        <v>46001</v>
      </c>
      <c r="C1817" s="255" t="s">
        <v>4265</v>
      </c>
      <c r="D1817" s="256" t="s">
        <v>4371</v>
      </c>
      <c r="E1817" s="257">
        <v>1412022</v>
      </c>
      <c r="F1817" s="255" t="s">
        <v>259</v>
      </c>
      <c r="G1817" s="258">
        <v>3000</v>
      </c>
      <c r="H1817" s="258"/>
      <c r="I1817" s="258"/>
      <c r="J1817" s="258"/>
      <c r="K1817" s="258"/>
      <c r="L1817" s="258"/>
      <c r="M1817" s="258"/>
      <c r="N1817" s="258"/>
      <c r="O1817" s="258"/>
      <c r="P1817" s="258"/>
      <c r="Q1817" s="258"/>
      <c r="R1817" s="258"/>
      <c r="S1817" s="258"/>
      <c r="T1817" s="258">
        <v>3000</v>
      </c>
      <c r="U1817" s="258"/>
      <c r="V1817" s="279"/>
      <c r="W1817" s="280"/>
    </row>
    <row r="1818" spans="2:23">
      <c r="B1818" s="254">
        <v>46008</v>
      </c>
      <c r="C1818" s="255" t="s">
        <v>4372</v>
      </c>
      <c r="D1818" s="256" t="s">
        <v>4373</v>
      </c>
      <c r="E1818" s="257">
        <v>1412022</v>
      </c>
      <c r="F1818" s="255" t="s">
        <v>259</v>
      </c>
      <c r="G1818" s="258">
        <v>8000</v>
      </c>
      <c r="H1818" s="258"/>
      <c r="I1818" s="258"/>
      <c r="J1818" s="258"/>
      <c r="K1818" s="258"/>
      <c r="L1818" s="258"/>
      <c r="M1818" s="258"/>
      <c r="N1818" s="258"/>
      <c r="O1818" s="258"/>
      <c r="P1818" s="258"/>
      <c r="Q1818" s="258"/>
      <c r="R1818" s="258"/>
      <c r="S1818" s="258"/>
      <c r="T1818" s="258">
        <v>8000</v>
      </c>
      <c r="U1818" s="258"/>
      <c r="V1818" s="279"/>
      <c r="W1818" s="280"/>
    </row>
    <row r="1819" spans="2:23">
      <c r="B1819" s="254">
        <v>46013</v>
      </c>
      <c r="C1819" s="255" t="s">
        <v>4374</v>
      </c>
      <c r="D1819" s="256" t="s">
        <v>4375</v>
      </c>
      <c r="E1819" s="257">
        <v>1412022</v>
      </c>
      <c r="F1819" s="255" t="s">
        <v>259</v>
      </c>
      <c r="G1819" s="258">
        <v>4400</v>
      </c>
      <c r="H1819" s="258"/>
      <c r="I1819" s="258"/>
      <c r="J1819" s="258"/>
      <c r="K1819" s="258"/>
      <c r="L1819" s="258"/>
      <c r="M1819" s="258"/>
      <c r="N1819" s="258"/>
      <c r="O1819" s="258"/>
      <c r="P1819" s="258"/>
      <c r="Q1819" s="258"/>
      <c r="R1819" s="258"/>
      <c r="S1819" s="258"/>
      <c r="T1819" s="258">
        <v>4400</v>
      </c>
      <c r="U1819" s="258"/>
      <c r="V1819" s="279"/>
      <c r="W1819" s="280"/>
    </row>
    <row r="1820" spans="2:23">
      <c r="B1820" s="254">
        <v>46014</v>
      </c>
      <c r="C1820" s="255" t="s">
        <v>2201</v>
      </c>
      <c r="D1820" s="256" t="s">
        <v>4376</v>
      </c>
      <c r="E1820" s="257">
        <v>1412022</v>
      </c>
      <c r="F1820" s="255" t="s">
        <v>259</v>
      </c>
      <c r="G1820" s="258">
        <v>618</v>
      </c>
      <c r="H1820" s="258"/>
      <c r="I1820" s="258"/>
      <c r="J1820" s="258"/>
      <c r="K1820" s="258"/>
      <c r="L1820" s="258"/>
      <c r="M1820" s="258"/>
      <c r="N1820" s="258"/>
      <c r="O1820" s="258"/>
      <c r="P1820" s="258"/>
      <c r="Q1820" s="258"/>
      <c r="R1820" s="258"/>
      <c r="S1820" s="258"/>
      <c r="T1820" s="258">
        <v>618</v>
      </c>
      <c r="U1820" s="258"/>
      <c r="V1820" s="279"/>
      <c r="W1820" s="280"/>
    </row>
    <row r="1821" spans="2:23">
      <c r="B1821" s="254">
        <v>46013</v>
      </c>
      <c r="C1821" s="255" t="s">
        <v>4253</v>
      </c>
      <c r="D1821" s="256" t="s">
        <v>4377</v>
      </c>
      <c r="E1821" s="257">
        <v>1412022</v>
      </c>
      <c r="F1821" s="255" t="s">
        <v>259</v>
      </c>
      <c r="G1821" s="258">
        <v>2000</v>
      </c>
      <c r="H1821" s="258"/>
      <c r="I1821" s="258"/>
      <c r="J1821" s="258"/>
      <c r="K1821" s="258"/>
      <c r="L1821" s="258"/>
      <c r="M1821" s="258"/>
      <c r="N1821" s="258"/>
      <c r="O1821" s="258"/>
      <c r="P1821" s="258"/>
      <c r="Q1821" s="258"/>
      <c r="R1821" s="258"/>
      <c r="S1821" s="258"/>
      <c r="T1821" s="258">
        <v>2000</v>
      </c>
      <c r="U1821" s="258"/>
      <c r="V1821" s="279"/>
      <c r="W1821" s="280"/>
    </row>
    <row r="1822" spans="2:23">
      <c r="B1822" s="254">
        <v>46015</v>
      </c>
      <c r="C1822" s="255" t="s">
        <v>4253</v>
      </c>
      <c r="D1822" s="256" t="s">
        <v>4378</v>
      </c>
      <c r="E1822" s="257">
        <v>1412022</v>
      </c>
      <c r="F1822" s="255" t="s">
        <v>259</v>
      </c>
      <c r="G1822" s="258">
        <v>24</v>
      </c>
      <c r="H1822" s="258"/>
      <c r="I1822" s="258"/>
      <c r="J1822" s="258"/>
      <c r="K1822" s="258"/>
      <c r="L1822" s="258"/>
      <c r="M1822" s="258"/>
      <c r="N1822" s="258"/>
      <c r="O1822" s="258"/>
      <c r="P1822" s="258"/>
      <c r="Q1822" s="258"/>
      <c r="R1822" s="258"/>
      <c r="S1822" s="258"/>
      <c r="T1822" s="258">
        <v>24</v>
      </c>
      <c r="U1822" s="258"/>
      <c r="V1822" s="279"/>
      <c r="W1822" s="280"/>
    </row>
    <row r="1823" spans="2:23">
      <c r="B1823" s="254">
        <v>46022</v>
      </c>
      <c r="C1823" s="255" t="s">
        <v>4374</v>
      </c>
      <c r="D1823" s="256" t="s">
        <v>4379</v>
      </c>
      <c r="E1823" s="257">
        <v>1412022</v>
      </c>
      <c r="F1823" s="255" t="s">
        <v>259</v>
      </c>
      <c r="G1823" s="258">
        <v>6500</v>
      </c>
      <c r="H1823" s="258"/>
      <c r="I1823" s="258"/>
      <c r="J1823" s="258"/>
      <c r="K1823" s="258"/>
      <c r="L1823" s="258"/>
      <c r="M1823" s="258"/>
      <c r="N1823" s="258"/>
      <c r="O1823" s="258"/>
      <c r="P1823" s="258"/>
      <c r="Q1823" s="258"/>
      <c r="R1823" s="258"/>
      <c r="S1823" s="258"/>
      <c r="T1823" s="258">
        <v>6500</v>
      </c>
      <c r="U1823" s="258"/>
      <c r="V1823" s="279"/>
      <c r="W1823" s="280"/>
    </row>
    <row r="1824" spans="2:23">
      <c r="B1824" s="254">
        <v>46022</v>
      </c>
      <c r="C1824" s="255" t="s">
        <v>4372</v>
      </c>
      <c r="D1824" s="256" t="s">
        <v>4380</v>
      </c>
      <c r="E1824" s="257">
        <v>1412022</v>
      </c>
      <c r="F1824" s="255" t="s">
        <v>259</v>
      </c>
      <c r="G1824" s="258">
        <v>3598</v>
      </c>
      <c r="H1824" s="258"/>
      <c r="I1824" s="258"/>
      <c r="J1824" s="258"/>
      <c r="K1824" s="258"/>
      <c r="L1824" s="258"/>
      <c r="M1824" s="258"/>
      <c r="N1824" s="258"/>
      <c r="O1824" s="258"/>
      <c r="P1824" s="258"/>
      <c r="Q1824" s="258"/>
      <c r="R1824" s="258"/>
      <c r="S1824" s="258"/>
      <c r="T1824" s="258">
        <v>3598</v>
      </c>
      <c r="U1824" s="258"/>
      <c r="V1824" s="279"/>
      <c r="W1824" s="280"/>
    </row>
    <row r="1825" spans="2:23">
      <c r="B1825" s="254">
        <v>45995</v>
      </c>
      <c r="C1825" s="255" t="s">
        <v>4381</v>
      </c>
      <c r="D1825" s="256" t="s">
        <v>4382</v>
      </c>
      <c r="E1825" s="257">
        <v>1412022</v>
      </c>
      <c r="F1825" s="255" t="s">
        <v>259</v>
      </c>
      <c r="G1825" s="258">
        <v>20000</v>
      </c>
      <c r="H1825" s="258"/>
      <c r="I1825" s="258"/>
      <c r="J1825" s="258"/>
      <c r="K1825" s="258"/>
      <c r="L1825" s="258"/>
      <c r="M1825" s="258"/>
      <c r="N1825" s="258"/>
      <c r="O1825" s="258"/>
      <c r="P1825" s="258"/>
      <c r="Q1825" s="258"/>
      <c r="R1825" s="258"/>
      <c r="S1825" s="258"/>
      <c r="T1825" s="258">
        <v>20000</v>
      </c>
      <c r="U1825" s="258"/>
      <c r="V1825" s="279"/>
      <c r="W1825" s="280"/>
    </row>
    <row r="1826" spans="2:23">
      <c r="B1826" s="254">
        <v>46006</v>
      </c>
      <c r="C1826" s="255" t="s">
        <v>4253</v>
      </c>
      <c r="D1826" s="256" t="s">
        <v>4383</v>
      </c>
      <c r="E1826" s="257">
        <v>1412022</v>
      </c>
      <c r="F1826" s="255" t="s">
        <v>259</v>
      </c>
      <c r="G1826" s="258">
        <v>904</v>
      </c>
      <c r="H1826" s="258"/>
      <c r="I1826" s="258"/>
      <c r="J1826" s="258"/>
      <c r="K1826" s="258"/>
      <c r="L1826" s="258"/>
      <c r="M1826" s="258"/>
      <c r="N1826" s="258"/>
      <c r="O1826" s="258"/>
      <c r="P1826" s="258"/>
      <c r="Q1826" s="258"/>
      <c r="R1826" s="258"/>
      <c r="S1826" s="258"/>
      <c r="T1826" s="258">
        <v>904</v>
      </c>
      <c r="U1826" s="258"/>
      <c r="V1826" s="279"/>
      <c r="W1826" s="280"/>
    </row>
    <row r="1827" spans="2:23">
      <c r="B1827" s="254">
        <v>45995</v>
      </c>
      <c r="C1827" s="255" t="s">
        <v>2198</v>
      </c>
      <c r="D1827" s="256" t="s">
        <v>4384</v>
      </c>
      <c r="E1827" s="257">
        <v>1422033</v>
      </c>
      <c r="F1827" s="255" t="s">
        <v>311</v>
      </c>
      <c r="G1827" s="258">
        <v>250</v>
      </c>
      <c r="H1827" s="258"/>
      <c r="I1827" s="258"/>
      <c r="J1827" s="258"/>
      <c r="K1827" s="258"/>
      <c r="L1827" s="258"/>
      <c r="M1827" s="258"/>
      <c r="N1827" s="258"/>
      <c r="O1827" s="258"/>
      <c r="P1827" s="258"/>
      <c r="Q1827" s="258"/>
      <c r="R1827" s="258"/>
      <c r="S1827" s="258"/>
      <c r="T1827" s="258"/>
      <c r="U1827" s="258">
        <v>250</v>
      </c>
      <c r="V1827" s="279"/>
      <c r="W1827" s="280"/>
    </row>
    <row r="1828" spans="2:23">
      <c r="B1828" s="254">
        <v>45995</v>
      </c>
      <c r="C1828" s="255" t="s">
        <v>3967</v>
      </c>
      <c r="D1828" s="256" t="s">
        <v>4385</v>
      </c>
      <c r="E1828" s="257">
        <v>1422011</v>
      </c>
      <c r="F1828" s="255" t="s">
        <v>906</v>
      </c>
      <c r="G1828" s="258">
        <v>980</v>
      </c>
      <c r="H1828" s="258"/>
      <c r="I1828" s="258"/>
      <c r="J1828" s="258"/>
      <c r="K1828" s="258"/>
      <c r="L1828" s="258"/>
      <c r="M1828" s="258"/>
      <c r="N1828" s="258"/>
      <c r="O1828" s="258"/>
      <c r="P1828" s="258"/>
      <c r="Q1828" s="258"/>
      <c r="R1828" s="258"/>
      <c r="S1828" s="258"/>
      <c r="T1828" s="258"/>
      <c r="U1828" s="258">
        <v>980</v>
      </c>
      <c r="V1828" s="279"/>
      <c r="W1828" s="280"/>
    </row>
    <row r="1829" spans="2:23">
      <c r="B1829" s="254">
        <v>45995</v>
      </c>
      <c r="C1829" s="255" t="s">
        <v>3967</v>
      </c>
      <c r="D1829" s="256" t="s">
        <v>4385</v>
      </c>
      <c r="E1829" s="257">
        <v>1422033</v>
      </c>
      <c r="F1829" s="255" t="s">
        <v>311</v>
      </c>
      <c r="G1829" s="258">
        <v>3000</v>
      </c>
      <c r="H1829" s="258"/>
      <c r="I1829" s="258"/>
      <c r="J1829" s="258"/>
      <c r="K1829" s="258"/>
      <c r="L1829" s="258"/>
      <c r="M1829" s="258"/>
      <c r="N1829" s="258"/>
      <c r="O1829" s="258"/>
      <c r="P1829" s="258"/>
      <c r="Q1829" s="258"/>
      <c r="R1829" s="258"/>
      <c r="S1829" s="258"/>
      <c r="T1829" s="258"/>
      <c r="U1829" s="258">
        <v>3000</v>
      </c>
      <c r="V1829" s="279"/>
      <c r="W1829" s="280"/>
    </row>
    <row r="1830" spans="2:23">
      <c r="B1830" s="254">
        <v>45995</v>
      </c>
      <c r="C1830" s="255" t="s">
        <v>4386</v>
      </c>
      <c r="D1830" s="256" t="s">
        <v>4387</v>
      </c>
      <c r="E1830" s="257">
        <v>1423078</v>
      </c>
      <c r="F1830" s="255" t="s">
        <v>915</v>
      </c>
      <c r="G1830" s="258">
        <v>3000</v>
      </c>
      <c r="H1830" s="258"/>
      <c r="I1830" s="258"/>
      <c r="J1830" s="258"/>
      <c r="K1830" s="258"/>
      <c r="L1830" s="258"/>
      <c r="M1830" s="258"/>
      <c r="N1830" s="258"/>
      <c r="O1830" s="258"/>
      <c r="P1830" s="258"/>
      <c r="Q1830" s="258"/>
      <c r="R1830" s="258"/>
      <c r="S1830" s="258"/>
      <c r="T1830" s="258"/>
      <c r="U1830" s="258">
        <v>3000</v>
      </c>
      <c r="V1830" s="279"/>
      <c r="W1830" s="280"/>
    </row>
    <row r="1831" spans="2:23">
      <c r="B1831" s="254">
        <v>45995</v>
      </c>
      <c r="C1831" s="255" t="s">
        <v>4388</v>
      </c>
      <c r="D1831" s="256" t="s">
        <v>4389</v>
      </c>
      <c r="E1831" s="257">
        <v>1412007</v>
      </c>
      <c r="F1831" s="255" t="s">
        <v>894</v>
      </c>
      <c r="G1831" s="258">
        <v>300</v>
      </c>
      <c r="H1831" s="258"/>
      <c r="I1831" s="258"/>
      <c r="J1831" s="258"/>
      <c r="K1831" s="258"/>
      <c r="L1831" s="258"/>
      <c r="M1831" s="258"/>
      <c r="N1831" s="258"/>
      <c r="O1831" s="258"/>
      <c r="P1831" s="258"/>
      <c r="Q1831" s="258"/>
      <c r="R1831" s="258"/>
      <c r="S1831" s="258"/>
      <c r="T1831" s="258"/>
      <c r="U1831" s="258">
        <v>300</v>
      </c>
      <c r="V1831" s="279"/>
      <c r="W1831" s="280"/>
    </row>
    <row r="1832" spans="2:23">
      <c r="B1832" s="254">
        <v>45995</v>
      </c>
      <c r="C1832" s="255" t="s">
        <v>4390</v>
      </c>
      <c r="D1832" s="256" t="s">
        <v>4391</v>
      </c>
      <c r="E1832" s="257">
        <v>1423011</v>
      </c>
      <c r="F1832" s="255" t="s">
        <v>911</v>
      </c>
      <c r="G1832" s="258">
        <v>100</v>
      </c>
      <c r="H1832" s="258"/>
      <c r="I1832" s="258"/>
      <c r="J1832" s="258"/>
      <c r="K1832" s="258"/>
      <c r="L1832" s="258"/>
      <c r="M1832" s="258"/>
      <c r="N1832" s="258"/>
      <c r="O1832" s="258"/>
      <c r="P1832" s="258"/>
      <c r="Q1832" s="258"/>
      <c r="R1832" s="258"/>
      <c r="S1832" s="258"/>
      <c r="T1832" s="258"/>
      <c r="U1832" s="258">
        <v>100</v>
      </c>
      <c r="V1832" s="279"/>
      <c r="W1832" s="280"/>
    </row>
    <row r="1833" spans="2:23">
      <c r="B1833" s="254">
        <v>45995</v>
      </c>
      <c r="C1833" s="255" t="s">
        <v>4392</v>
      </c>
      <c r="D1833" s="256" t="s">
        <v>4393</v>
      </c>
      <c r="E1833" s="257">
        <v>1423527</v>
      </c>
      <c r="F1833" s="255" t="s">
        <v>4394</v>
      </c>
      <c r="G1833" s="258">
        <v>500</v>
      </c>
      <c r="H1833" s="258"/>
      <c r="I1833" s="258"/>
      <c r="J1833" s="258"/>
      <c r="K1833" s="258"/>
      <c r="L1833" s="258"/>
      <c r="M1833" s="258"/>
      <c r="N1833" s="258"/>
      <c r="O1833" s="258"/>
      <c r="P1833" s="258"/>
      <c r="Q1833" s="258"/>
      <c r="R1833" s="258"/>
      <c r="S1833" s="258"/>
      <c r="T1833" s="258"/>
      <c r="U1833" s="258">
        <v>500</v>
      </c>
      <c r="V1833" s="279"/>
      <c r="W1833" s="280"/>
    </row>
    <row r="1834" spans="2:23">
      <c r="B1834" s="254">
        <v>45995</v>
      </c>
      <c r="C1834" s="255" t="s">
        <v>4395</v>
      </c>
      <c r="D1834" s="256" t="s">
        <v>4396</v>
      </c>
      <c r="E1834" s="257">
        <v>1423527</v>
      </c>
      <c r="F1834" s="255" t="s">
        <v>4394</v>
      </c>
      <c r="G1834" s="258">
        <v>500</v>
      </c>
      <c r="H1834" s="258"/>
      <c r="I1834" s="258"/>
      <c r="J1834" s="258"/>
      <c r="K1834" s="258"/>
      <c r="L1834" s="258"/>
      <c r="M1834" s="258"/>
      <c r="N1834" s="258"/>
      <c r="O1834" s="258"/>
      <c r="P1834" s="258"/>
      <c r="Q1834" s="258"/>
      <c r="R1834" s="258"/>
      <c r="S1834" s="258"/>
      <c r="T1834" s="258"/>
      <c r="U1834" s="258">
        <v>500</v>
      </c>
      <c r="V1834" s="279"/>
      <c r="W1834" s="280"/>
    </row>
    <row r="1835" spans="2:23">
      <c r="B1835" s="254">
        <v>45995</v>
      </c>
      <c r="C1835" s="255" t="s">
        <v>4397</v>
      </c>
      <c r="D1835" s="256" t="s">
        <v>4398</v>
      </c>
      <c r="E1835" s="257">
        <v>1423527</v>
      </c>
      <c r="F1835" s="255" t="s">
        <v>4394</v>
      </c>
      <c r="G1835" s="258">
        <v>500</v>
      </c>
      <c r="H1835" s="258"/>
      <c r="I1835" s="258"/>
      <c r="J1835" s="258"/>
      <c r="K1835" s="258"/>
      <c r="L1835" s="258"/>
      <c r="M1835" s="258"/>
      <c r="N1835" s="258"/>
      <c r="O1835" s="258"/>
      <c r="P1835" s="258"/>
      <c r="Q1835" s="258"/>
      <c r="R1835" s="258"/>
      <c r="S1835" s="258"/>
      <c r="T1835" s="258"/>
      <c r="U1835" s="258">
        <v>500</v>
      </c>
      <c r="V1835" s="279"/>
      <c r="W1835" s="280"/>
    </row>
    <row r="1836" spans="2:23">
      <c r="B1836" s="254">
        <v>45999</v>
      </c>
      <c r="C1836" s="255" t="s">
        <v>4334</v>
      </c>
      <c r="D1836" s="256" t="s">
        <v>4399</v>
      </c>
      <c r="E1836" s="257">
        <v>1422033</v>
      </c>
      <c r="F1836" s="255" t="s">
        <v>311</v>
      </c>
      <c r="G1836" s="258">
        <v>3300</v>
      </c>
      <c r="H1836" s="258"/>
      <c r="I1836" s="258"/>
      <c r="J1836" s="258"/>
      <c r="K1836" s="258"/>
      <c r="L1836" s="258"/>
      <c r="M1836" s="258"/>
      <c r="N1836" s="258"/>
      <c r="O1836" s="258"/>
      <c r="P1836" s="258"/>
      <c r="Q1836" s="258"/>
      <c r="R1836" s="258"/>
      <c r="S1836" s="258"/>
      <c r="T1836" s="258"/>
      <c r="U1836" s="258">
        <v>3300</v>
      </c>
      <c r="V1836" s="279"/>
      <c r="W1836" s="280"/>
    </row>
    <row r="1837" spans="2:23">
      <c r="B1837" s="254">
        <v>45999</v>
      </c>
      <c r="C1837" s="255" t="s">
        <v>3967</v>
      </c>
      <c r="D1837" s="256" t="s">
        <v>4400</v>
      </c>
      <c r="E1837" s="257">
        <v>1422033</v>
      </c>
      <c r="F1837" s="255" t="s">
        <v>311</v>
      </c>
      <c r="G1837" s="258">
        <v>1040</v>
      </c>
      <c r="H1837" s="258"/>
      <c r="I1837" s="258"/>
      <c r="J1837" s="258"/>
      <c r="K1837" s="258"/>
      <c r="L1837" s="258"/>
      <c r="M1837" s="258"/>
      <c r="N1837" s="258"/>
      <c r="O1837" s="258"/>
      <c r="P1837" s="258"/>
      <c r="Q1837" s="258"/>
      <c r="R1837" s="258"/>
      <c r="S1837" s="258"/>
      <c r="T1837" s="258"/>
      <c r="U1837" s="258">
        <v>1040</v>
      </c>
      <c r="V1837" s="279"/>
      <c r="W1837" s="280"/>
    </row>
    <row r="1838" spans="2:23">
      <c r="B1838" s="254">
        <v>45999</v>
      </c>
      <c r="C1838" s="255" t="s">
        <v>4401</v>
      </c>
      <c r="D1838" s="256" t="s">
        <v>4402</v>
      </c>
      <c r="E1838" s="257">
        <v>1430010</v>
      </c>
      <c r="F1838" s="255" t="s">
        <v>925</v>
      </c>
      <c r="G1838" s="258">
        <v>700</v>
      </c>
      <c r="H1838" s="258"/>
      <c r="I1838" s="258"/>
      <c r="J1838" s="258"/>
      <c r="K1838" s="258"/>
      <c r="L1838" s="258"/>
      <c r="M1838" s="258"/>
      <c r="N1838" s="258"/>
      <c r="O1838" s="258"/>
      <c r="P1838" s="258"/>
      <c r="Q1838" s="258"/>
      <c r="R1838" s="258"/>
      <c r="S1838" s="258"/>
      <c r="T1838" s="258"/>
      <c r="U1838" s="258">
        <v>700</v>
      </c>
      <c r="V1838" s="279"/>
      <c r="W1838" s="280"/>
    </row>
    <row r="1839" spans="2:23">
      <c r="B1839" s="254">
        <v>45999</v>
      </c>
      <c r="C1839" s="255" t="s">
        <v>4013</v>
      </c>
      <c r="D1839" s="256" t="s">
        <v>4403</v>
      </c>
      <c r="E1839" s="257">
        <v>1412022</v>
      </c>
      <c r="F1839" s="255" t="s">
        <v>259</v>
      </c>
      <c r="G1839" s="258">
        <v>450</v>
      </c>
      <c r="H1839" s="258"/>
      <c r="I1839" s="258"/>
      <c r="J1839" s="258"/>
      <c r="K1839" s="258"/>
      <c r="L1839" s="258"/>
      <c r="M1839" s="258"/>
      <c r="N1839" s="258"/>
      <c r="O1839" s="258"/>
      <c r="P1839" s="258"/>
      <c r="Q1839" s="258"/>
      <c r="R1839" s="258"/>
      <c r="S1839" s="258"/>
      <c r="T1839" s="258"/>
      <c r="U1839" s="258">
        <v>450</v>
      </c>
      <c r="V1839" s="279"/>
      <c r="W1839" s="280"/>
    </row>
    <row r="1840" spans="2:23">
      <c r="B1840" s="254">
        <v>45999</v>
      </c>
      <c r="C1840" s="255" t="s">
        <v>4404</v>
      </c>
      <c r="D1840" s="256" t="s">
        <v>4405</v>
      </c>
      <c r="E1840" s="257">
        <v>1423011</v>
      </c>
      <c r="F1840" s="255" t="s">
        <v>911</v>
      </c>
      <c r="G1840" s="258">
        <v>100</v>
      </c>
      <c r="H1840" s="258"/>
      <c r="I1840" s="258"/>
      <c r="J1840" s="258"/>
      <c r="K1840" s="258"/>
      <c r="L1840" s="258"/>
      <c r="M1840" s="258"/>
      <c r="N1840" s="258"/>
      <c r="O1840" s="258"/>
      <c r="P1840" s="258"/>
      <c r="Q1840" s="258"/>
      <c r="R1840" s="258"/>
      <c r="S1840" s="258"/>
      <c r="T1840" s="258"/>
      <c r="U1840" s="258">
        <v>100</v>
      </c>
      <c r="V1840" s="279"/>
      <c r="W1840" s="280"/>
    </row>
    <row r="1841" spans="2:23">
      <c r="B1841" s="254">
        <v>45999</v>
      </c>
      <c r="C1841" s="255" t="s">
        <v>4029</v>
      </c>
      <c r="D1841" s="256" t="s">
        <v>4406</v>
      </c>
      <c r="E1841" s="257">
        <v>1423078</v>
      </c>
      <c r="F1841" s="255" t="s">
        <v>915</v>
      </c>
      <c r="G1841" s="258">
        <v>1700</v>
      </c>
      <c r="H1841" s="258"/>
      <c r="I1841" s="258"/>
      <c r="J1841" s="258"/>
      <c r="K1841" s="258"/>
      <c r="L1841" s="258"/>
      <c r="M1841" s="258"/>
      <c r="N1841" s="258"/>
      <c r="O1841" s="258"/>
      <c r="P1841" s="258"/>
      <c r="Q1841" s="258"/>
      <c r="R1841" s="258"/>
      <c r="S1841" s="258"/>
      <c r="T1841" s="258"/>
      <c r="U1841" s="258">
        <v>1700</v>
      </c>
      <c r="V1841" s="279"/>
      <c r="W1841" s="280"/>
    </row>
    <row r="1842" spans="2:23">
      <c r="B1842" s="254">
        <v>45999</v>
      </c>
      <c r="C1842" s="255" t="s">
        <v>4407</v>
      </c>
      <c r="D1842" s="256" t="s">
        <v>4408</v>
      </c>
      <c r="E1842" s="257">
        <v>1412007</v>
      </c>
      <c r="F1842" s="255" t="s">
        <v>894</v>
      </c>
      <c r="G1842" s="258">
        <v>600</v>
      </c>
      <c r="H1842" s="258"/>
      <c r="I1842" s="258"/>
      <c r="J1842" s="258"/>
      <c r="K1842" s="258"/>
      <c r="L1842" s="258"/>
      <c r="M1842" s="258"/>
      <c r="N1842" s="258"/>
      <c r="O1842" s="258"/>
      <c r="P1842" s="258"/>
      <c r="Q1842" s="258"/>
      <c r="R1842" s="258"/>
      <c r="S1842" s="258"/>
      <c r="T1842" s="258"/>
      <c r="U1842" s="258">
        <v>600</v>
      </c>
      <c r="V1842" s="279"/>
      <c r="W1842" s="280"/>
    </row>
    <row r="1843" spans="2:23">
      <c r="B1843" s="254">
        <v>45999</v>
      </c>
      <c r="C1843" s="255" t="s">
        <v>4409</v>
      </c>
      <c r="D1843" s="256" t="s">
        <v>4410</v>
      </c>
      <c r="E1843" s="257">
        <v>1423011</v>
      </c>
      <c r="F1843" s="255" t="s">
        <v>911</v>
      </c>
      <c r="G1843" s="258">
        <v>100</v>
      </c>
      <c r="H1843" s="258"/>
      <c r="I1843" s="258"/>
      <c r="J1843" s="258"/>
      <c r="K1843" s="258"/>
      <c r="L1843" s="258"/>
      <c r="M1843" s="258"/>
      <c r="N1843" s="258"/>
      <c r="O1843" s="258"/>
      <c r="P1843" s="258"/>
      <c r="Q1843" s="258"/>
      <c r="R1843" s="258"/>
      <c r="S1843" s="258"/>
      <c r="T1843" s="258"/>
      <c r="U1843" s="258">
        <v>100</v>
      </c>
      <c r="V1843" s="279"/>
      <c r="W1843" s="280"/>
    </row>
    <row r="1844" spans="2:23">
      <c r="B1844" s="254">
        <v>45999</v>
      </c>
      <c r="C1844" s="255" t="s">
        <v>4411</v>
      </c>
      <c r="D1844" s="256" t="s">
        <v>4412</v>
      </c>
      <c r="E1844" s="257">
        <v>1412004</v>
      </c>
      <c r="F1844" s="255" t="s">
        <v>3939</v>
      </c>
      <c r="G1844" s="258">
        <v>100</v>
      </c>
      <c r="H1844" s="258"/>
      <c r="I1844" s="258"/>
      <c r="J1844" s="258"/>
      <c r="K1844" s="258"/>
      <c r="L1844" s="258"/>
      <c r="M1844" s="258"/>
      <c r="N1844" s="258"/>
      <c r="O1844" s="258"/>
      <c r="P1844" s="258"/>
      <c r="Q1844" s="258"/>
      <c r="R1844" s="258"/>
      <c r="S1844" s="258"/>
      <c r="T1844" s="258"/>
      <c r="U1844" s="258">
        <v>100</v>
      </c>
      <c r="V1844" s="279"/>
      <c r="W1844" s="280"/>
    </row>
    <row r="1845" spans="2:23">
      <c r="B1845" s="254">
        <v>45999</v>
      </c>
      <c r="C1845" s="255" t="s">
        <v>4411</v>
      </c>
      <c r="D1845" s="256" t="s">
        <v>4412</v>
      </c>
      <c r="E1845" s="257">
        <v>1412007</v>
      </c>
      <c r="F1845" s="255" t="s">
        <v>894</v>
      </c>
      <c r="G1845" s="258">
        <v>900</v>
      </c>
      <c r="H1845" s="258"/>
      <c r="I1845" s="258"/>
      <c r="J1845" s="258"/>
      <c r="K1845" s="258"/>
      <c r="L1845" s="258"/>
      <c r="M1845" s="258"/>
      <c r="N1845" s="258"/>
      <c r="O1845" s="258"/>
      <c r="P1845" s="258"/>
      <c r="Q1845" s="258"/>
      <c r="R1845" s="258"/>
      <c r="S1845" s="258"/>
      <c r="T1845" s="258"/>
      <c r="U1845" s="258">
        <v>900</v>
      </c>
      <c r="V1845" s="279"/>
      <c r="W1845" s="280"/>
    </row>
    <row r="1846" spans="2:23">
      <c r="B1846" s="254">
        <v>46000</v>
      </c>
      <c r="C1846" s="255" t="s">
        <v>4079</v>
      </c>
      <c r="D1846" s="256" t="s">
        <v>4413</v>
      </c>
      <c r="E1846" s="257">
        <v>1423078</v>
      </c>
      <c r="F1846" s="255" t="s">
        <v>915</v>
      </c>
      <c r="G1846" s="258">
        <v>100</v>
      </c>
      <c r="H1846" s="258"/>
      <c r="I1846" s="258"/>
      <c r="J1846" s="258"/>
      <c r="K1846" s="258"/>
      <c r="L1846" s="258"/>
      <c r="M1846" s="258"/>
      <c r="N1846" s="258"/>
      <c r="O1846" s="258"/>
      <c r="P1846" s="258"/>
      <c r="Q1846" s="258"/>
      <c r="R1846" s="258"/>
      <c r="S1846" s="258"/>
      <c r="T1846" s="258"/>
      <c r="U1846" s="258">
        <v>100</v>
      </c>
      <c r="V1846" s="279"/>
      <c r="W1846" s="280"/>
    </row>
    <row r="1847" spans="2:23">
      <c r="B1847" s="254">
        <v>46000</v>
      </c>
      <c r="C1847" s="255" t="s">
        <v>4079</v>
      </c>
      <c r="D1847" s="256" t="s">
        <v>4413</v>
      </c>
      <c r="E1847" s="257">
        <v>1412007</v>
      </c>
      <c r="F1847" s="255" t="s">
        <v>894</v>
      </c>
      <c r="G1847" s="258">
        <v>1800</v>
      </c>
      <c r="H1847" s="258"/>
      <c r="I1847" s="258"/>
      <c r="J1847" s="258"/>
      <c r="K1847" s="258"/>
      <c r="L1847" s="258"/>
      <c r="M1847" s="258"/>
      <c r="N1847" s="258"/>
      <c r="O1847" s="258"/>
      <c r="P1847" s="258"/>
      <c r="Q1847" s="258"/>
      <c r="R1847" s="258"/>
      <c r="S1847" s="258"/>
      <c r="T1847" s="258"/>
      <c r="U1847" s="258">
        <v>1800</v>
      </c>
      <c r="V1847" s="279"/>
      <c r="W1847" s="280"/>
    </row>
    <row r="1848" spans="2:23">
      <c r="B1848" s="254">
        <v>46000</v>
      </c>
      <c r="C1848" s="255" t="s">
        <v>3962</v>
      </c>
      <c r="D1848" s="256" t="s">
        <v>4414</v>
      </c>
      <c r="E1848" s="257">
        <v>1422011</v>
      </c>
      <c r="F1848" s="255" t="s">
        <v>906</v>
      </c>
      <c r="G1848" s="258">
        <v>2000</v>
      </c>
      <c r="H1848" s="258"/>
      <c r="I1848" s="258"/>
      <c r="J1848" s="258"/>
      <c r="K1848" s="258"/>
      <c r="L1848" s="258"/>
      <c r="M1848" s="258"/>
      <c r="N1848" s="258"/>
      <c r="O1848" s="258"/>
      <c r="P1848" s="258"/>
      <c r="Q1848" s="258"/>
      <c r="R1848" s="258"/>
      <c r="S1848" s="258"/>
      <c r="T1848" s="258"/>
      <c r="U1848" s="258">
        <v>2000</v>
      </c>
      <c r="V1848" s="279"/>
      <c r="W1848" s="280"/>
    </row>
    <row r="1849" spans="2:23">
      <c r="B1849" s="254">
        <v>46000</v>
      </c>
      <c r="C1849" s="255" t="s">
        <v>3962</v>
      </c>
      <c r="D1849" s="256" t="s">
        <v>4414</v>
      </c>
      <c r="E1849" s="257">
        <v>1422033</v>
      </c>
      <c r="F1849" s="255" t="s">
        <v>311</v>
      </c>
      <c r="G1849" s="258">
        <v>2000</v>
      </c>
      <c r="H1849" s="258"/>
      <c r="I1849" s="258"/>
      <c r="J1849" s="258"/>
      <c r="K1849" s="258"/>
      <c r="L1849" s="258"/>
      <c r="M1849" s="258"/>
      <c r="N1849" s="258"/>
      <c r="O1849" s="258"/>
      <c r="P1849" s="258"/>
      <c r="Q1849" s="258"/>
      <c r="R1849" s="258"/>
      <c r="S1849" s="258"/>
      <c r="T1849" s="258"/>
      <c r="U1849" s="258">
        <v>2000</v>
      </c>
      <c r="V1849" s="279"/>
      <c r="W1849" s="280"/>
    </row>
    <row r="1850" spans="2:23">
      <c r="B1850" s="254">
        <v>46000</v>
      </c>
      <c r="C1850" s="255" t="s">
        <v>4415</v>
      </c>
      <c r="D1850" s="256" t="s">
        <v>4416</v>
      </c>
      <c r="E1850" s="257">
        <v>1412004</v>
      </c>
      <c r="F1850" s="255" t="s">
        <v>3939</v>
      </c>
      <c r="G1850" s="258">
        <v>100</v>
      </c>
      <c r="H1850" s="258"/>
      <c r="I1850" s="258"/>
      <c r="J1850" s="258"/>
      <c r="K1850" s="258"/>
      <c r="L1850" s="258"/>
      <c r="M1850" s="258"/>
      <c r="N1850" s="258"/>
      <c r="O1850" s="258"/>
      <c r="P1850" s="258"/>
      <c r="Q1850" s="258"/>
      <c r="R1850" s="258"/>
      <c r="S1850" s="258"/>
      <c r="T1850" s="258"/>
      <c r="U1850" s="258">
        <v>100</v>
      </c>
      <c r="V1850" s="279"/>
      <c r="W1850" s="280"/>
    </row>
    <row r="1851" spans="2:23">
      <c r="B1851" s="254">
        <v>46000</v>
      </c>
      <c r="C1851" s="255" t="s">
        <v>4415</v>
      </c>
      <c r="D1851" s="256" t="s">
        <v>4416</v>
      </c>
      <c r="E1851" s="257">
        <v>1412007</v>
      </c>
      <c r="F1851" s="255" t="s">
        <v>894</v>
      </c>
      <c r="G1851" s="258">
        <v>2900</v>
      </c>
      <c r="H1851" s="258"/>
      <c r="I1851" s="258"/>
      <c r="J1851" s="258"/>
      <c r="K1851" s="258"/>
      <c r="L1851" s="258"/>
      <c r="M1851" s="258"/>
      <c r="N1851" s="258"/>
      <c r="O1851" s="258"/>
      <c r="P1851" s="258"/>
      <c r="Q1851" s="258"/>
      <c r="R1851" s="258"/>
      <c r="S1851" s="258"/>
      <c r="T1851" s="258"/>
      <c r="U1851" s="258">
        <v>2900</v>
      </c>
      <c r="V1851" s="279"/>
      <c r="W1851" s="280"/>
    </row>
    <row r="1852" spans="2:23">
      <c r="B1852" s="254">
        <v>46000</v>
      </c>
      <c r="C1852" s="255" t="s">
        <v>4417</v>
      </c>
      <c r="D1852" s="256" t="s">
        <v>4418</v>
      </c>
      <c r="E1852" s="257">
        <v>1423011</v>
      </c>
      <c r="F1852" s="255" t="s">
        <v>911</v>
      </c>
      <c r="G1852" s="258">
        <v>400</v>
      </c>
      <c r="H1852" s="258"/>
      <c r="I1852" s="258"/>
      <c r="J1852" s="258"/>
      <c r="K1852" s="258"/>
      <c r="L1852" s="258"/>
      <c r="M1852" s="258"/>
      <c r="N1852" s="258"/>
      <c r="O1852" s="258"/>
      <c r="P1852" s="258"/>
      <c r="Q1852" s="258"/>
      <c r="R1852" s="258"/>
      <c r="S1852" s="258"/>
      <c r="T1852" s="258"/>
      <c r="U1852" s="258">
        <v>400</v>
      </c>
      <c r="V1852" s="279"/>
      <c r="W1852" s="280"/>
    </row>
    <row r="1853" spans="2:23">
      <c r="B1853" s="254">
        <v>46000</v>
      </c>
      <c r="C1853" s="255" t="s">
        <v>4419</v>
      </c>
      <c r="D1853" s="256" t="s">
        <v>4420</v>
      </c>
      <c r="E1853" s="257">
        <v>1423078</v>
      </c>
      <c r="F1853" s="255" t="s">
        <v>915</v>
      </c>
      <c r="G1853" s="258">
        <v>100</v>
      </c>
      <c r="H1853" s="258"/>
      <c r="I1853" s="258"/>
      <c r="J1853" s="258"/>
      <c r="K1853" s="258"/>
      <c r="L1853" s="258"/>
      <c r="M1853" s="258"/>
      <c r="N1853" s="258"/>
      <c r="O1853" s="258"/>
      <c r="P1853" s="258"/>
      <c r="Q1853" s="258"/>
      <c r="R1853" s="258"/>
      <c r="S1853" s="258"/>
      <c r="T1853" s="258"/>
      <c r="U1853" s="258">
        <v>100</v>
      </c>
      <c r="V1853" s="279"/>
      <c r="W1853" s="280"/>
    </row>
    <row r="1854" spans="2:23">
      <c r="B1854" s="254">
        <v>46000</v>
      </c>
      <c r="C1854" s="255" t="s">
        <v>4419</v>
      </c>
      <c r="D1854" s="256" t="s">
        <v>4420</v>
      </c>
      <c r="E1854" s="257">
        <v>1412007</v>
      </c>
      <c r="F1854" s="255" t="s">
        <v>894</v>
      </c>
      <c r="G1854" s="258">
        <v>3900</v>
      </c>
      <c r="H1854" s="258"/>
      <c r="I1854" s="258"/>
      <c r="J1854" s="258"/>
      <c r="K1854" s="258"/>
      <c r="L1854" s="258"/>
      <c r="M1854" s="258"/>
      <c r="N1854" s="258"/>
      <c r="O1854" s="258"/>
      <c r="P1854" s="258"/>
      <c r="Q1854" s="258"/>
      <c r="R1854" s="258"/>
      <c r="S1854" s="258"/>
      <c r="T1854" s="258"/>
      <c r="U1854" s="258">
        <v>3900</v>
      </c>
      <c r="V1854" s="279"/>
      <c r="W1854" s="280"/>
    </row>
    <row r="1855" spans="2:23">
      <c r="B1855" s="254">
        <v>46000</v>
      </c>
      <c r="C1855" s="255" t="s">
        <v>4421</v>
      </c>
      <c r="D1855" s="256" t="s">
        <v>4422</v>
      </c>
      <c r="E1855" s="257">
        <v>1412004</v>
      </c>
      <c r="F1855" s="255" t="s">
        <v>3939</v>
      </c>
      <c r="G1855" s="258">
        <v>100</v>
      </c>
      <c r="H1855" s="258"/>
      <c r="I1855" s="258"/>
      <c r="J1855" s="258"/>
      <c r="K1855" s="258"/>
      <c r="L1855" s="258"/>
      <c r="M1855" s="258"/>
      <c r="N1855" s="258"/>
      <c r="O1855" s="258"/>
      <c r="P1855" s="258"/>
      <c r="Q1855" s="258"/>
      <c r="R1855" s="258"/>
      <c r="S1855" s="258"/>
      <c r="T1855" s="258"/>
      <c r="U1855" s="258">
        <v>100</v>
      </c>
      <c r="V1855" s="279"/>
      <c r="W1855" s="280"/>
    </row>
    <row r="1856" spans="2:23">
      <c r="B1856" s="254">
        <v>46000</v>
      </c>
      <c r="C1856" s="255" t="s">
        <v>4421</v>
      </c>
      <c r="D1856" s="256" t="s">
        <v>4422</v>
      </c>
      <c r="E1856" s="257">
        <v>1412007</v>
      </c>
      <c r="F1856" s="255" t="s">
        <v>894</v>
      </c>
      <c r="G1856" s="258">
        <v>3900</v>
      </c>
      <c r="H1856" s="258"/>
      <c r="I1856" s="258"/>
      <c r="J1856" s="258"/>
      <c r="K1856" s="258"/>
      <c r="L1856" s="258"/>
      <c r="M1856" s="258"/>
      <c r="N1856" s="258"/>
      <c r="O1856" s="258"/>
      <c r="P1856" s="258"/>
      <c r="Q1856" s="258"/>
      <c r="R1856" s="258"/>
      <c r="S1856" s="258"/>
      <c r="T1856" s="258"/>
      <c r="U1856" s="258">
        <v>3900</v>
      </c>
      <c r="V1856" s="279"/>
      <c r="W1856" s="280"/>
    </row>
    <row r="1857" spans="2:23">
      <c r="B1857" s="254">
        <v>46000</v>
      </c>
      <c r="C1857" s="255" t="s">
        <v>4423</v>
      </c>
      <c r="D1857" s="256" t="s">
        <v>4424</v>
      </c>
      <c r="E1857" s="257">
        <v>1423527</v>
      </c>
      <c r="F1857" s="255" t="s">
        <v>4394</v>
      </c>
      <c r="G1857" s="258">
        <v>500</v>
      </c>
      <c r="H1857" s="258"/>
      <c r="I1857" s="258"/>
      <c r="J1857" s="258"/>
      <c r="K1857" s="258"/>
      <c r="L1857" s="258"/>
      <c r="M1857" s="258"/>
      <c r="N1857" s="258"/>
      <c r="O1857" s="258"/>
      <c r="P1857" s="258"/>
      <c r="Q1857" s="258"/>
      <c r="R1857" s="258"/>
      <c r="S1857" s="258"/>
      <c r="T1857" s="258"/>
      <c r="U1857" s="258">
        <v>500</v>
      </c>
      <c r="V1857" s="279"/>
      <c r="W1857" s="280"/>
    </row>
    <row r="1858" spans="2:23">
      <c r="B1858" s="254">
        <v>46000</v>
      </c>
      <c r="C1858" s="255" t="s">
        <v>4425</v>
      </c>
      <c r="D1858" s="256" t="s">
        <v>4426</v>
      </c>
      <c r="E1858" s="257">
        <v>1412004</v>
      </c>
      <c r="F1858" s="255" t="s">
        <v>3939</v>
      </c>
      <c r="G1858" s="258">
        <v>100</v>
      </c>
      <c r="H1858" s="258"/>
      <c r="I1858" s="258"/>
      <c r="J1858" s="258"/>
      <c r="K1858" s="258"/>
      <c r="L1858" s="258"/>
      <c r="M1858" s="258"/>
      <c r="N1858" s="258"/>
      <c r="O1858" s="258"/>
      <c r="P1858" s="258"/>
      <c r="Q1858" s="258"/>
      <c r="R1858" s="258"/>
      <c r="S1858" s="258"/>
      <c r="T1858" s="258"/>
      <c r="U1858" s="258">
        <v>100</v>
      </c>
      <c r="V1858" s="279"/>
      <c r="W1858" s="280"/>
    </row>
    <row r="1859" spans="2:23">
      <c r="B1859" s="254">
        <v>46000</v>
      </c>
      <c r="C1859" s="255" t="s">
        <v>4425</v>
      </c>
      <c r="D1859" s="256" t="s">
        <v>4426</v>
      </c>
      <c r="E1859" s="257">
        <v>1412007</v>
      </c>
      <c r="F1859" s="255" t="s">
        <v>894</v>
      </c>
      <c r="G1859" s="258">
        <v>1300</v>
      </c>
      <c r="H1859" s="258"/>
      <c r="I1859" s="258"/>
      <c r="J1859" s="258"/>
      <c r="K1859" s="258"/>
      <c r="L1859" s="258"/>
      <c r="M1859" s="258"/>
      <c r="N1859" s="258"/>
      <c r="O1859" s="258"/>
      <c r="P1859" s="258"/>
      <c r="Q1859" s="258"/>
      <c r="R1859" s="258"/>
      <c r="S1859" s="258"/>
      <c r="T1859" s="258"/>
      <c r="U1859" s="258">
        <v>1300</v>
      </c>
      <c r="V1859" s="279"/>
      <c r="W1859" s="280"/>
    </row>
    <row r="1860" spans="2:23">
      <c r="B1860" s="254">
        <v>46000</v>
      </c>
      <c r="C1860" s="255" t="s">
        <v>4427</v>
      </c>
      <c r="D1860" s="256" t="s">
        <v>4428</v>
      </c>
      <c r="E1860" s="257">
        <v>1412022</v>
      </c>
      <c r="F1860" s="255" t="s">
        <v>259</v>
      </c>
      <c r="G1860" s="258">
        <v>3165</v>
      </c>
      <c r="H1860" s="258"/>
      <c r="I1860" s="258"/>
      <c r="J1860" s="258"/>
      <c r="K1860" s="258"/>
      <c r="L1860" s="258"/>
      <c r="M1860" s="258"/>
      <c r="N1860" s="258"/>
      <c r="O1860" s="258"/>
      <c r="P1860" s="258"/>
      <c r="Q1860" s="258"/>
      <c r="R1860" s="258"/>
      <c r="S1860" s="258"/>
      <c r="T1860" s="258"/>
      <c r="U1860" s="258">
        <v>3165</v>
      </c>
      <c r="V1860" s="279"/>
      <c r="W1860" s="280"/>
    </row>
    <row r="1861" spans="2:23">
      <c r="B1861" s="254">
        <v>46000</v>
      </c>
      <c r="C1861" s="255" t="s">
        <v>4427</v>
      </c>
      <c r="D1861" s="256" t="s">
        <v>4428</v>
      </c>
      <c r="E1861" s="257">
        <v>1423078</v>
      </c>
      <c r="F1861" s="255" t="s">
        <v>915</v>
      </c>
      <c r="G1861" s="258">
        <v>6500</v>
      </c>
      <c r="H1861" s="258"/>
      <c r="I1861" s="258"/>
      <c r="J1861" s="258"/>
      <c r="K1861" s="258"/>
      <c r="L1861" s="258"/>
      <c r="M1861" s="258"/>
      <c r="N1861" s="258"/>
      <c r="O1861" s="258"/>
      <c r="P1861" s="258"/>
      <c r="Q1861" s="258"/>
      <c r="R1861" s="258"/>
      <c r="S1861" s="258"/>
      <c r="T1861" s="258"/>
      <c r="U1861" s="258">
        <v>6500</v>
      </c>
      <c r="V1861" s="279"/>
      <c r="W1861" s="280"/>
    </row>
    <row r="1862" spans="2:23">
      <c r="B1862" s="254">
        <v>46001</v>
      </c>
      <c r="C1862" s="255" t="s">
        <v>4306</v>
      </c>
      <c r="D1862" s="256" t="s">
        <v>4429</v>
      </c>
      <c r="E1862" s="257">
        <v>1422011</v>
      </c>
      <c r="F1862" s="255" t="s">
        <v>906</v>
      </c>
      <c r="G1862" s="258">
        <v>1080</v>
      </c>
      <c r="H1862" s="258"/>
      <c r="I1862" s="258"/>
      <c r="J1862" s="258"/>
      <c r="K1862" s="258"/>
      <c r="L1862" s="258"/>
      <c r="M1862" s="258"/>
      <c r="N1862" s="258"/>
      <c r="O1862" s="258"/>
      <c r="P1862" s="258"/>
      <c r="Q1862" s="258"/>
      <c r="R1862" s="258"/>
      <c r="S1862" s="258"/>
      <c r="T1862" s="258"/>
      <c r="U1862" s="258">
        <v>1080</v>
      </c>
      <c r="V1862" s="279"/>
      <c r="W1862" s="280"/>
    </row>
    <row r="1863" spans="2:23">
      <c r="B1863" s="254">
        <v>46001</v>
      </c>
      <c r="C1863" s="255" t="s">
        <v>4306</v>
      </c>
      <c r="D1863" s="256" t="s">
        <v>4430</v>
      </c>
      <c r="E1863" s="257">
        <v>1422011</v>
      </c>
      <c r="F1863" s="255" t="s">
        <v>906</v>
      </c>
      <c r="G1863" s="258">
        <v>1760</v>
      </c>
      <c r="H1863" s="258"/>
      <c r="I1863" s="258"/>
      <c r="J1863" s="258"/>
      <c r="K1863" s="258"/>
      <c r="L1863" s="258"/>
      <c r="M1863" s="258"/>
      <c r="N1863" s="258"/>
      <c r="O1863" s="258"/>
      <c r="P1863" s="258"/>
      <c r="Q1863" s="258"/>
      <c r="R1863" s="258"/>
      <c r="S1863" s="258"/>
      <c r="T1863" s="258"/>
      <c r="U1863" s="258">
        <v>1760</v>
      </c>
      <c r="V1863" s="279"/>
      <c r="W1863" s="280"/>
    </row>
    <row r="1864" spans="2:23">
      <c r="B1864" s="254">
        <v>46001</v>
      </c>
      <c r="C1864" s="255" t="s">
        <v>4431</v>
      </c>
      <c r="D1864" s="256" t="s">
        <v>4432</v>
      </c>
      <c r="E1864" s="257">
        <v>1423011</v>
      </c>
      <c r="F1864" s="255" t="s">
        <v>911</v>
      </c>
      <c r="G1864" s="258">
        <v>220</v>
      </c>
      <c r="H1864" s="258"/>
      <c r="I1864" s="258"/>
      <c r="J1864" s="258"/>
      <c r="K1864" s="258"/>
      <c r="L1864" s="258"/>
      <c r="M1864" s="258"/>
      <c r="N1864" s="258"/>
      <c r="O1864" s="258"/>
      <c r="P1864" s="258"/>
      <c r="Q1864" s="258"/>
      <c r="R1864" s="258"/>
      <c r="S1864" s="258"/>
      <c r="T1864" s="258"/>
      <c r="U1864" s="258">
        <v>220</v>
      </c>
      <c r="V1864" s="279"/>
      <c r="W1864" s="280"/>
    </row>
    <row r="1865" spans="2:23">
      <c r="B1865" s="254">
        <v>46001</v>
      </c>
      <c r="C1865" s="255" t="s">
        <v>4433</v>
      </c>
      <c r="D1865" s="256" t="s">
        <v>4434</v>
      </c>
      <c r="E1865" s="257">
        <v>1423011</v>
      </c>
      <c r="F1865" s="255" t="s">
        <v>911</v>
      </c>
      <c r="G1865" s="258">
        <v>100</v>
      </c>
      <c r="H1865" s="258"/>
      <c r="I1865" s="258"/>
      <c r="J1865" s="258"/>
      <c r="K1865" s="258"/>
      <c r="L1865" s="258"/>
      <c r="M1865" s="258"/>
      <c r="N1865" s="258"/>
      <c r="O1865" s="258"/>
      <c r="P1865" s="258"/>
      <c r="Q1865" s="258"/>
      <c r="R1865" s="258"/>
      <c r="S1865" s="258"/>
      <c r="T1865" s="258"/>
      <c r="U1865" s="258">
        <v>100</v>
      </c>
      <c r="V1865" s="279"/>
      <c r="W1865" s="280"/>
    </row>
    <row r="1866" spans="2:23">
      <c r="B1866" s="254">
        <v>46001</v>
      </c>
      <c r="C1866" s="255" t="s">
        <v>4435</v>
      </c>
      <c r="D1866" s="256" t="s">
        <v>4436</v>
      </c>
      <c r="E1866" s="257">
        <v>1412004</v>
      </c>
      <c r="F1866" s="255" t="s">
        <v>3939</v>
      </c>
      <c r="G1866" s="258">
        <v>100</v>
      </c>
      <c r="H1866" s="258"/>
      <c r="I1866" s="258"/>
      <c r="J1866" s="258"/>
      <c r="K1866" s="258"/>
      <c r="L1866" s="258"/>
      <c r="M1866" s="258"/>
      <c r="N1866" s="258"/>
      <c r="O1866" s="258"/>
      <c r="P1866" s="258"/>
      <c r="Q1866" s="258"/>
      <c r="R1866" s="258"/>
      <c r="S1866" s="258"/>
      <c r="T1866" s="258"/>
      <c r="U1866" s="258">
        <v>100</v>
      </c>
      <c r="V1866" s="279"/>
      <c r="W1866" s="280"/>
    </row>
    <row r="1867" spans="2:23">
      <c r="B1867" s="254">
        <v>46001</v>
      </c>
      <c r="C1867" s="255" t="s">
        <v>4435</v>
      </c>
      <c r="D1867" s="256" t="s">
        <v>4436</v>
      </c>
      <c r="E1867" s="257">
        <v>1412007</v>
      </c>
      <c r="F1867" s="255" t="s">
        <v>894</v>
      </c>
      <c r="G1867" s="258">
        <v>400</v>
      </c>
      <c r="H1867" s="258"/>
      <c r="I1867" s="258"/>
      <c r="J1867" s="258"/>
      <c r="K1867" s="258"/>
      <c r="L1867" s="258"/>
      <c r="M1867" s="258"/>
      <c r="N1867" s="258"/>
      <c r="O1867" s="258"/>
      <c r="P1867" s="258"/>
      <c r="Q1867" s="258"/>
      <c r="R1867" s="258"/>
      <c r="S1867" s="258"/>
      <c r="T1867" s="258"/>
      <c r="U1867" s="258">
        <v>400</v>
      </c>
      <c r="V1867" s="279"/>
      <c r="W1867" s="280"/>
    </row>
    <row r="1868" spans="2:23">
      <c r="B1868" s="254">
        <v>46001</v>
      </c>
      <c r="C1868" s="255" t="s">
        <v>4265</v>
      </c>
      <c r="D1868" s="256" t="s">
        <v>4437</v>
      </c>
      <c r="E1868" s="257">
        <v>1412022</v>
      </c>
      <c r="F1868" s="255" t="s">
        <v>259</v>
      </c>
      <c r="G1868" s="258">
        <v>1560</v>
      </c>
      <c r="H1868" s="258"/>
      <c r="I1868" s="258"/>
      <c r="J1868" s="258"/>
      <c r="K1868" s="258"/>
      <c r="L1868" s="258"/>
      <c r="M1868" s="258"/>
      <c r="N1868" s="258"/>
      <c r="O1868" s="258"/>
      <c r="P1868" s="258"/>
      <c r="Q1868" s="258"/>
      <c r="R1868" s="258"/>
      <c r="S1868" s="258"/>
      <c r="T1868" s="258"/>
      <c r="U1868" s="258">
        <v>1560</v>
      </c>
      <c r="V1868" s="279"/>
      <c r="W1868" s="280"/>
    </row>
    <row r="1869" spans="2:23">
      <c r="B1869" s="254">
        <v>46002</v>
      </c>
      <c r="C1869" s="255" t="s">
        <v>4304</v>
      </c>
      <c r="D1869" s="256" t="s">
        <v>4438</v>
      </c>
      <c r="E1869" s="257">
        <v>1430007</v>
      </c>
      <c r="F1869" s="255" t="s">
        <v>924</v>
      </c>
      <c r="G1869" s="258">
        <v>2400</v>
      </c>
      <c r="H1869" s="258"/>
      <c r="I1869" s="258"/>
      <c r="J1869" s="258"/>
      <c r="K1869" s="258"/>
      <c r="L1869" s="258"/>
      <c r="M1869" s="258"/>
      <c r="N1869" s="258"/>
      <c r="O1869" s="258"/>
      <c r="P1869" s="258"/>
      <c r="Q1869" s="258"/>
      <c r="R1869" s="258"/>
      <c r="S1869" s="258"/>
      <c r="T1869" s="258"/>
      <c r="U1869" s="258">
        <v>2400</v>
      </c>
      <c r="V1869" s="279"/>
      <c r="W1869" s="280"/>
    </row>
    <row r="1870" spans="2:23">
      <c r="B1870" s="254">
        <v>46002</v>
      </c>
      <c r="C1870" s="255" t="s">
        <v>4439</v>
      </c>
      <c r="D1870" s="256" t="s">
        <v>4440</v>
      </c>
      <c r="E1870" s="257">
        <v>1423011</v>
      </c>
      <c r="F1870" s="255" t="s">
        <v>911</v>
      </c>
      <c r="G1870" s="258">
        <v>100</v>
      </c>
      <c r="H1870" s="258"/>
      <c r="I1870" s="258"/>
      <c r="J1870" s="258"/>
      <c r="K1870" s="258"/>
      <c r="L1870" s="258"/>
      <c r="M1870" s="258"/>
      <c r="N1870" s="258"/>
      <c r="O1870" s="258"/>
      <c r="P1870" s="258"/>
      <c r="Q1870" s="258"/>
      <c r="R1870" s="258"/>
      <c r="S1870" s="258"/>
      <c r="T1870" s="258"/>
      <c r="U1870" s="258">
        <v>100</v>
      </c>
      <c r="V1870" s="279"/>
      <c r="W1870" s="280"/>
    </row>
    <row r="1871" spans="2:23">
      <c r="B1871" s="254">
        <v>46002</v>
      </c>
      <c r="C1871" s="255" t="s">
        <v>4441</v>
      </c>
      <c r="D1871" s="256" t="s">
        <v>4442</v>
      </c>
      <c r="E1871" s="257">
        <v>1412004</v>
      </c>
      <c r="F1871" s="255" t="s">
        <v>3939</v>
      </c>
      <c r="G1871" s="258">
        <v>100</v>
      </c>
      <c r="H1871" s="258"/>
      <c r="I1871" s="258"/>
      <c r="J1871" s="258"/>
      <c r="K1871" s="258"/>
      <c r="L1871" s="258"/>
      <c r="M1871" s="258"/>
      <c r="N1871" s="258"/>
      <c r="O1871" s="258"/>
      <c r="P1871" s="258"/>
      <c r="Q1871" s="258"/>
      <c r="R1871" s="258"/>
      <c r="S1871" s="258"/>
      <c r="T1871" s="258"/>
      <c r="U1871" s="258">
        <v>100</v>
      </c>
      <c r="V1871" s="279"/>
      <c r="W1871" s="280"/>
    </row>
    <row r="1872" spans="2:23">
      <c r="B1872" s="254">
        <v>46002</v>
      </c>
      <c r="C1872" s="255" t="s">
        <v>4441</v>
      </c>
      <c r="D1872" s="256" t="s">
        <v>4442</v>
      </c>
      <c r="E1872" s="257">
        <v>1412007</v>
      </c>
      <c r="F1872" s="255" t="s">
        <v>894</v>
      </c>
      <c r="G1872" s="258">
        <v>1100</v>
      </c>
      <c r="H1872" s="258"/>
      <c r="I1872" s="258"/>
      <c r="J1872" s="258"/>
      <c r="K1872" s="258"/>
      <c r="L1872" s="258"/>
      <c r="M1872" s="258"/>
      <c r="N1872" s="258"/>
      <c r="O1872" s="258"/>
      <c r="P1872" s="258"/>
      <c r="Q1872" s="258"/>
      <c r="R1872" s="258"/>
      <c r="S1872" s="258"/>
      <c r="T1872" s="258"/>
      <c r="U1872" s="258">
        <v>1100</v>
      </c>
      <c r="V1872" s="279"/>
      <c r="W1872" s="280"/>
    </row>
    <row r="1873" spans="2:23">
      <c r="B1873" s="254">
        <v>46002</v>
      </c>
      <c r="C1873" s="255" t="s">
        <v>4443</v>
      </c>
      <c r="D1873" s="256" t="s">
        <v>4444</v>
      </c>
      <c r="E1873" s="257">
        <v>1412022</v>
      </c>
      <c r="F1873" s="255" t="s">
        <v>259</v>
      </c>
      <c r="G1873" s="258">
        <v>2000</v>
      </c>
      <c r="H1873" s="258"/>
      <c r="I1873" s="258"/>
      <c r="J1873" s="258"/>
      <c r="K1873" s="258"/>
      <c r="L1873" s="258"/>
      <c r="M1873" s="258"/>
      <c r="N1873" s="258"/>
      <c r="O1873" s="258"/>
      <c r="P1873" s="258"/>
      <c r="Q1873" s="258"/>
      <c r="R1873" s="258"/>
      <c r="S1873" s="258"/>
      <c r="T1873" s="258"/>
      <c r="U1873" s="258">
        <v>2000</v>
      </c>
      <c r="V1873" s="279"/>
      <c r="W1873" s="280"/>
    </row>
    <row r="1874" spans="2:23">
      <c r="B1874" s="254">
        <v>46002</v>
      </c>
      <c r="C1874" s="255" t="s">
        <v>4445</v>
      </c>
      <c r="D1874" s="256" t="s">
        <v>4446</v>
      </c>
      <c r="E1874" s="257">
        <v>1423078</v>
      </c>
      <c r="F1874" s="255" t="s">
        <v>915</v>
      </c>
      <c r="G1874" s="258">
        <v>120</v>
      </c>
      <c r="H1874" s="258"/>
      <c r="I1874" s="258"/>
      <c r="J1874" s="258"/>
      <c r="K1874" s="258"/>
      <c r="L1874" s="258"/>
      <c r="M1874" s="258"/>
      <c r="N1874" s="258"/>
      <c r="O1874" s="258"/>
      <c r="P1874" s="258"/>
      <c r="Q1874" s="258"/>
      <c r="R1874" s="258"/>
      <c r="S1874" s="258"/>
      <c r="T1874" s="258"/>
      <c r="U1874" s="258">
        <v>120</v>
      </c>
      <c r="V1874" s="279"/>
      <c r="W1874" s="280"/>
    </row>
    <row r="1875" spans="2:23">
      <c r="B1875" s="254">
        <v>46003</v>
      </c>
      <c r="C1875" s="255" t="s">
        <v>3967</v>
      </c>
      <c r="D1875" s="256" t="s">
        <v>4447</v>
      </c>
      <c r="E1875" s="257">
        <v>1422011</v>
      </c>
      <c r="F1875" s="255" t="s">
        <v>906</v>
      </c>
      <c r="G1875" s="258">
        <v>1000</v>
      </c>
      <c r="H1875" s="258"/>
      <c r="I1875" s="258"/>
      <c r="J1875" s="258"/>
      <c r="K1875" s="258"/>
      <c r="L1875" s="258"/>
      <c r="M1875" s="258"/>
      <c r="N1875" s="258"/>
      <c r="O1875" s="258"/>
      <c r="P1875" s="258"/>
      <c r="Q1875" s="258"/>
      <c r="R1875" s="258"/>
      <c r="S1875" s="258"/>
      <c r="T1875" s="258"/>
      <c r="U1875" s="258">
        <v>1000</v>
      </c>
      <c r="V1875" s="279"/>
      <c r="W1875" s="280"/>
    </row>
    <row r="1876" spans="2:23">
      <c r="B1876" s="254">
        <v>46003</v>
      </c>
      <c r="C1876" s="255" t="s">
        <v>3967</v>
      </c>
      <c r="D1876" s="256" t="s">
        <v>4447</v>
      </c>
      <c r="E1876" s="257">
        <v>1422033</v>
      </c>
      <c r="F1876" s="255" t="s">
        <v>311</v>
      </c>
      <c r="G1876" s="258">
        <v>3200</v>
      </c>
      <c r="H1876" s="258"/>
      <c r="I1876" s="258"/>
      <c r="J1876" s="258"/>
      <c r="K1876" s="258"/>
      <c r="L1876" s="258"/>
      <c r="M1876" s="258"/>
      <c r="N1876" s="258"/>
      <c r="O1876" s="258"/>
      <c r="P1876" s="258"/>
      <c r="Q1876" s="258"/>
      <c r="R1876" s="258"/>
      <c r="S1876" s="258"/>
      <c r="T1876" s="258"/>
      <c r="U1876" s="258">
        <v>3200</v>
      </c>
      <c r="V1876" s="279"/>
      <c r="W1876" s="280"/>
    </row>
    <row r="1877" spans="2:23">
      <c r="B1877" s="254">
        <v>46003</v>
      </c>
      <c r="C1877" s="255" t="s">
        <v>4448</v>
      </c>
      <c r="D1877" s="256" t="s">
        <v>4449</v>
      </c>
      <c r="E1877" s="257">
        <v>1423011</v>
      </c>
      <c r="F1877" s="255" t="s">
        <v>911</v>
      </c>
      <c r="G1877" s="258">
        <v>220</v>
      </c>
      <c r="H1877" s="258"/>
      <c r="I1877" s="258"/>
      <c r="J1877" s="258"/>
      <c r="K1877" s="258"/>
      <c r="L1877" s="258"/>
      <c r="M1877" s="258"/>
      <c r="N1877" s="258"/>
      <c r="O1877" s="258"/>
      <c r="P1877" s="258"/>
      <c r="Q1877" s="258"/>
      <c r="R1877" s="258"/>
      <c r="S1877" s="258"/>
      <c r="T1877" s="258"/>
      <c r="U1877" s="258">
        <v>220</v>
      </c>
      <c r="V1877" s="279"/>
      <c r="W1877" s="280"/>
    </row>
    <row r="1878" spans="2:23">
      <c r="B1878" s="254">
        <v>46003</v>
      </c>
      <c r="C1878" s="255" t="s">
        <v>4450</v>
      </c>
      <c r="D1878" s="256" t="s">
        <v>4451</v>
      </c>
      <c r="E1878" s="257">
        <v>1412022</v>
      </c>
      <c r="F1878" s="255" t="s">
        <v>259</v>
      </c>
      <c r="G1878" s="258">
        <v>503</v>
      </c>
      <c r="H1878" s="258"/>
      <c r="I1878" s="258"/>
      <c r="J1878" s="258"/>
      <c r="K1878" s="258"/>
      <c r="L1878" s="258"/>
      <c r="M1878" s="258"/>
      <c r="N1878" s="258"/>
      <c r="O1878" s="258"/>
      <c r="P1878" s="258"/>
      <c r="Q1878" s="258"/>
      <c r="R1878" s="258"/>
      <c r="S1878" s="258"/>
      <c r="T1878" s="258"/>
      <c r="U1878" s="258">
        <v>503</v>
      </c>
      <c r="V1878" s="279"/>
      <c r="W1878" s="280"/>
    </row>
    <row r="1879" spans="2:23">
      <c r="B1879" s="254">
        <v>46003</v>
      </c>
      <c r="C1879" s="255" t="s">
        <v>4452</v>
      </c>
      <c r="D1879" s="256" t="s">
        <v>4453</v>
      </c>
      <c r="E1879" s="257">
        <v>1423527</v>
      </c>
      <c r="F1879" s="255" t="s">
        <v>4394</v>
      </c>
      <c r="G1879" s="258">
        <v>500</v>
      </c>
      <c r="H1879" s="258"/>
      <c r="I1879" s="258"/>
      <c r="J1879" s="258"/>
      <c r="K1879" s="258"/>
      <c r="L1879" s="258"/>
      <c r="M1879" s="258"/>
      <c r="N1879" s="258"/>
      <c r="O1879" s="258"/>
      <c r="P1879" s="258"/>
      <c r="Q1879" s="258"/>
      <c r="R1879" s="258"/>
      <c r="S1879" s="258"/>
      <c r="T1879" s="258"/>
      <c r="U1879" s="258">
        <v>500</v>
      </c>
      <c r="V1879" s="279"/>
      <c r="W1879" s="280"/>
    </row>
    <row r="1880" spans="2:23">
      <c r="B1880" s="254">
        <v>46003</v>
      </c>
      <c r="C1880" s="255" t="s">
        <v>4454</v>
      </c>
      <c r="D1880" s="256" t="s">
        <v>4455</v>
      </c>
      <c r="E1880" s="257">
        <v>1423527</v>
      </c>
      <c r="F1880" s="255" t="s">
        <v>4394</v>
      </c>
      <c r="G1880" s="258">
        <v>500</v>
      </c>
      <c r="H1880" s="258"/>
      <c r="I1880" s="258"/>
      <c r="J1880" s="258"/>
      <c r="K1880" s="258"/>
      <c r="L1880" s="258"/>
      <c r="M1880" s="258"/>
      <c r="N1880" s="258"/>
      <c r="O1880" s="258"/>
      <c r="P1880" s="258"/>
      <c r="Q1880" s="258"/>
      <c r="R1880" s="258"/>
      <c r="S1880" s="258"/>
      <c r="T1880" s="258"/>
      <c r="U1880" s="258">
        <v>500</v>
      </c>
      <c r="V1880" s="279"/>
      <c r="W1880" s="280"/>
    </row>
    <row r="1881" spans="2:23">
      <c r="B1881" s="254">
        <v>46003</v>
      </c>
      <c r="C1881" s="255" t="s">
        <v>3922</v>
      </c>
      <c r="D1881" s="256" t="s">
        <v>4456</v>
      </c>
      <c r="E1881" s="257">
        <v>1422033</v>
      </c>
      <c r="F1881" s="255" t="s">
        <v>311</v>
      </c>
      <c r="G1881" s="258">
        <v>4000</v>
      </c>
      <c r="H1881" s="258"/>
      <c r="I1881" s="258"/>
      <c r="J1881" s="258"/>
      <c r="K1881" s="258"/>
      <c r="L1881" s="258"/>
      <c r="M1881" s="258"/>
      <c r="N1881" s="258"/>
      <c r="O1881" s="258"/>
      <c r="P1881" s="258"/>
      <c r="Q1881" s="258"/>
      <c r="R1881" s="258"/>
      <c r="S1881" s="258"/>
      <c r="T1881" s="258"/>
      <c r="U1881" s="258">
        <v>4000</v>
      </c>
      <c r="V1881" s="279"/>
      <c r="W1881" s="280"/>
    </row>
    <row r="1882" spans="2:23">
      <c r="B1882" s="254">
        <v>46003</v>
      </c>
      <c r="C1882" s="255" t="s">
        <v>3972</v>
      </c>
      <c r="D1882" s="256" t="s">
        <v>4457</v>
      </c>
      <c r="E1882" s="257">
        <v>1422033</v>
      </c>
      <c r="F1882" s="255" t="s">
        <v>311</v>
      </c>
      <c r="G1882" s="258">
        <v>4000</v>
      </c>
      <c r="H1882" s="258"/>
      <c r="I1882" s="258"/>
      <c r="J1882" s="258"/>
      <c r="K1882" s="258"/>
      <c r="L1882" s="258"/>
      <c r="M1882" s="258"/>
      <c r="N1882" s="258"/>
      <c r="O1882" s="258"/>
      <c r="P1882" s="258"/>
      <c r="Q1882" s="258"/>
      <c r="R1882" s="258"/>
      <c r="S1882" s="258"/>
      <c r="T1882" s="258"/>
      <c r="U1882" s="258">
        <v>4000</v>
      </c>
      <c r="V1882" s="279"/>
      <c r="W1882" s="280"/>
    </row>
    <row r="1883" spans="2:23">
      <c r="B1883" s="254">
        <v>46003</v>
      </c>
      <c r="C1883" s="255" t="s">
        <v>3972</v>
      </c>
      <c r="D1883" s="256" t="s">
        <v>4457</v>
      </c>
      <c r="E1883" s="257">
        <v>1422011</v>
      </c>
      <c r="F1883" s="255" t="s">
        <v>906</v>
      </c>
      <c r="G1883" s="258">
        <v>1660</v>
      </c>
      <c r="H1883" s="258"/>
      <c r="I1883" s="258"/>
      <c r="J1883" s="258"/>
      <c r="K1883" s="258"/>
      <c r="L1883" s="258"/>
      <c r="M1883" s="258"/>
      <c r="N1883" s="258"/>
      <c r="O1883" s="258"/>
      <c r="P1883" s="258"/>
      <c r="Q1883" s="258"/>
      <c r="R1883" s="258"/>
      <c r="S1883" s="258"/>
      <c r="T1883" s="258"/>
      <c r="U1883" s="258">
        <v>1660</v>
      </c>
      <c r="V1883" s="279"/>
      <c r="W1883" s="280"/>
    </row>
    <row r="1884" spans="2:23">
      <c r="B1884" s="254">
        <v>46003</v>
      </c>
      <c r="C1884" s="255" t="s">
        <v>4427</v>
      </c>
      <c r="D1884" s="256" t="s">
        <v>4458</v>
      </c>
      <c r="E1884" s="257">
        <v>1423078</v>
      </c>
      <c r="F1884" s="255" t="s">
        <v>915</v>
      </c>
      <c r="G1884" s="258">
        <v>1000</v>
      </c>
      <c r="H1884" s="258"/>
      <c r="I1884" s="258"/>
      <c r="J1884" s="258"/>
      <c r="K1884" s="258"/>
      <c r="L1884" s="258"/>
      <c r="M1884" s="258"/>
      <c r="N1884" s="258"/>
      <c r="O1884" s="258"/>
      <c r="P1884" s="258"/>
      <c r="Q1884" s="258"/>
      <c r="R1884" s="258"/>
      <c r="S1884" s="258"/>
      <c r="T1884" s="258"/>
      <c r="U1884" s="258">
        <v>1000</v>
      </c>
      <c r="V1884" s="279"/>
      <c r="W1884" s="280"/>
    </row>
    <row r="1885" spans="2:23">
      <c r="B1885" s="254">
        <v>46003</v>
      </c>
      <c r="C1885" s="255" t="s">
        <v>4459</v>
      </c>
      <c r="D1885" s="256" t="s">
        <v>4460</v>
      </c>
      <c r="E1885" s="257">
        <v>1423527</v>
      </c>
      <c r="F1885" s="255" t="s">
        <v>4394</v>
      </c>
      <c r="G1885" s="258">
        <v>500</v>
      </c>
      <c r="H1885" s="258"/>
      <c r="I1885" s="258"/>
      <c r="J1885" s="258"/>
      <c r="K1885" s="258"/>
      <c r="L1885" s="258"/>
      <c r="M1885" s="258"/>
      <c r="N1885" s="258"/>
      <c r="O1885" s="258"/>
      <c r="P1885" s="258"/>
      <c r="Q1885" s="258"/>
      <c r="R1885" s="258"/>
      <c r="S1885" s="258"/>
      <c r="T1885" s="258"/>
      <c r="U1885" s="258">
        <v>500</v>
      </c>
      <c r="V1885" s="279"/>
      <c r="W1885" s="280"/>
    </row>
    <row r="1886" spans="2:23">
      <c r="B1886" s="254">
        <v>46003</v>
      </c>
      <c r="C1886" s="255" t="s">
        <v>4461</v>
      </c>
      <c r="D1886" s="256" t="s">
        <v>4462</v>
      </c>
      <c r="E1886" s="257">
        <v>1423011</v>
      </c>
      <c r="F1886" s="255" t="s">
        <v>911</v>
      </c>
      <c r="G1886" s="258">
        <v>220</v>
      </c>
      <c r="H1886" s="258"/>
      <c r="I1886" s="258"/>
      <c r="J1886" s="258"/>
      <c r="K1886" s="258"/>
      <c r="L1886" s="258"/>
      <c r="M1886" s="258"/>
      <c r="N1886" s="258"/>
      <c r="O1886" s="258"/>
      <c r="P1886" s="258"/>
      <c r="Q1886" s="258"/>
      <c r="R1886" s="258"/>
      <c r="S1886" s="258"/>
      <c r="T1886" s="258"/>
      <c r="U1886" s="258">
        <v>220</v>
      </c>
      <c r="V1886" s="279"/>
      <c r="W1886" s="280"/>
    </row>
    <row r="1887" spans="2:23">
      <c r="B1887" s="254">
        <v>46006</v>
      </c>
      <c r="C1887" s="255" t="s">
        <v>4463</v>
      </c>
      <c r="D1887" s="256" t="s">
        <v>4464</v>
      </c>
      <c r="E1887" s="257">
        <v>1423078</v>
      </c>
      <c r="F1887" s="255" t="s">
        <v>915</v>
      </c>
      <c r="G1887" s="258">
        <v>100</v>
      </c>
      <c r="H1887" s="258"/>
      <c r="I1887" s="258"/>
      <c r="J1887" s="258"/>
      <c r="K1887" s="258"/>
      <c r="L1887" s="258"/>
      <c r="M1887" s="258"/>
      <c r="N1887" s="258"/>
      <c r="O1887" s="258"/>
      <c r="P1887" s="258"/>
      <c r="Q1887" s="258"/>
      <c r="R1887" s="258"/>
      <c r="S1887" s="258"/>
      <c r="T1887" s="258"/>
      <c r="U1887" s="258">
        <v>100</v>
      </c>
      <c r="V1887" s="279"/>
      <c r="W1887" s="280"/>
    </row>
    <row r="1888" spans="2:23">
      <c r="B1888" s="254">
        <v>46006</v>
      </c>
      <c r="C1888" s="255" t="s">
        <v>4465</v>
      </c>
      <c r="D1888" s="256" t="s">
        <v>4466</v>
      </c>
      <c r="E1888" s="257">
        <v>1423078</v>
      </c>
      <c r="F1888" s="255" t="s">
        <v>915</v>
      </c>
      <c r="G1888" s="258">
        <v>550</v>
      </c>
      <c r="H1888" s="258"/>
      <c r="I1888" s="258"/>
      <c r="J1888" s="258"/>
      <c r="K1888" s="258"/>
      <c r="L1888" s="258"/>
      <c r="M1888" s="258"/>
      <c r="N1888" s="258"/>
      <c r="O1888" s="258"/>
      <c r="P1888" s="258"/>
      <c r="Q1888" s="258"/>
      <c r="R1888" s="258"/>
      <c r="S1888" s="258"/>
      <c r="T1888" s="258"/>
      <c r="U1888" s="258">
        <v>550</v>
      </c>
      <c r="V1888" s="279"/>
      <c r="W1888" s="280"/>
    </row>
    <row r="1889" spans="2:23">
      <c r="B1889" s="254">
        <v>46006</v>
      </c>
      <c r="C1889" s="255" t="s">
        <v>4467</v>
      </c>
      <c r="D1889" s="256" t="s">
        <v>4468</v>
      </c>
      <c r="E1889" s="257">
        <v>1412004</v>
      </c>
      <c r="F1889" s="255" t="s">
        <v>3939</v>
      </c>
      <c r="G1889" s="258">
        <v>100</v>
      </c>
      <c r="H1889" s="258"/>
      <c r="I1889" s="258"/>
      <c r="J1889" s="258"/>
      <c r="K1889" s="258"/>
      <c r="L1889" s="258"/>
      <c r="M1889" s="258"/>
      <c r="N1889" s="258"/>
      <c r="O1889" s="258"/>
      <c r="P1889" s="258"/>
      <c r="Q1889" s="258"/>
      <c r="R1889" s="258"/>
      <c r="S1889" s="258"/>
      <c r="T1889" s="258"/>
      <c r="U1889" s="258">
        <v>100</v>
      </c>
      <c r="V1889" s="279"/>
      <c r="W1889" s="280"/>
    </row>
    <row r="1890" spans="2:23">
      <c r="B1890" s="254">
        <v>46006</v>
      </c>
      <c r="C1890" s="255" t="s">
        <v>4467</v>
      </c>
      <c r="D1890" s="256" t="s">
        <v>4468</v>
      </c>
      <c r="E1890" s="257">
        <v>1412007</v>
      </c>
      <c r="F1890" s="255" t="s">
        <v>894</v>
      </c>
      <c r="G1890" s="258">
        <v>400</v>
      </c>
      <c r="H1890" s="258"/>
      <c r="I1890" s="258"/>
      <c r="J1890" s="258"/>
      <c r="K1890" s="258"/>
      <c r="L1890" s="258"/>
      <c r="M1890" s="258"/>
      <c r="N1890" s="258"/>
      <c r="O1890" s="258"/>
      <c r="P1890" s="258"/>
      <c r="Q1890" s="258"/>
      <c r="R1890" s="258"/>
      <c r="S1890" s="258"/>
      <c r="T1890" s="258"/>
      <c r="U1890" s="258">
        <v>400</v>
      </c>
      <c r="V1890" s="279"/>
      <c r="W1890" s="280"/>
    </row>
    <row r="1891" spans="2:23">
      <c r="B1891" s="254">
        <v>46006</v>
      </c>
      <c r="C1891" s="255" t="s">
        <v>4469</v>
      </c>
      <c r="D1891" s="256" t="s">
        <v>4470</v>
      </c>
      <c r="E1891" s="257">
        <v>1412022</v>
      </c>
      <c r="F1891" s="255" t="s">
        <v>259</v>
      </c>
      <c r="G1891" s="258">
        <v>2000</v>
      </c>
      <c r="H1891" s="258"/>
      <c r="I1891" s="258"/>
      <c r="J1891" s="258"/>
      <c r="K1891" s="258"/>
      <c r="L1891" s="258"/>
      <c r="M1891" s="258"/>
      <c r="N1891" s="258"/>
      <c r="O1891" s="258"/>
      <c r="P1891" s="258"/>
      <c r="Q1891" s="258"/>
      <c r="R1891" s="258"/>
      <c r="S1891" s="258"/>
      <c r="T1891" s="258"/>
      <c r="U1891" s="258">
        <v>2000</v>
      </c>
      <c r="V1891" s="279"/>
      <c r="W1891" s="280"/>
    </row>
    <row r="1892" spans="2:23">
      <c r="B1892" s="254">
        <v>46006</v>
      </c>
      <c r="C1892" s="255" t="s">
        <v>4265</v>
      </c>
      <c r="D1892" s="256" t="s">
        <v>4471</v>
      </c>
      <c r="E1892" s="257">
        <v>1412022</v>
      </c>
      <c r="F1892" s="255" t="s">
        <v>259</v>
      </c>
      <c r="G1892" s="258">
        <v>354</v>
      </c>
      <c r="H1892" s="258"/>
      <c r="I1892" s="258"/>
      <c r="J1892" s="258"/>
      <c r="K1892" s="258"/>
      <c r="L1892" s="258"/>
      <c r="M1892" s="258"/>
      <c r="N1892" s="258"/>
      <c r="O1892" s="258"/>
      <c r="P1892" s="258"/>
      <c r="Q1892" s="258"/>
      <c r="R1892" s="258"/>
      <c r="S1892" s="258"/>
      <c r="T1892" s="258"/>
      <c r="U1892" s="258">
        <v>354</v>
      </c>
      <c r="V1892" s="279"/>
      <c r="W1892" s="280"/>
    </row>
    <row r="1893" spans="2:23">
      <c r="B1893" s="254">
        <v>46006</v>
      </c>
      <c r="C1893" s="255" t="s">
        <v>4013</v>
      </c>
      <c r="D1893" s="256" t="s">
        <v>4472</v>
      </c>
      <c r="E1893" s="257">
        <v>1412022</v>
      </c>
      <c r="F1893" s="255" t="s">
        <v>259</v>
      </c>
      <c r="G1893" s="258">
        <v>620</v>
      </c>
      <c r="H1893" s="258"/>
      <c r="I1893" s="258"/>
      <c r="J1893" s="258"/>
      <c r="K1893" s="258"/>
      <c r="L1893" s="258"/>
      <c r="M1893" s="258"/>
      <c r="N1893" s="258"/>
      <c r="O1893" s="258"/>
      <c r="P1893" s="258"/>
      <c r="Q1893" s="258"/>
      <c r="R1893" s="258"/>
      <c r="S1893" s="258"/>
      <c r="T1893" s="258"/>
      <c r="U1893" s="258">
        <v>620</v>
      </c>
      <c r="V1893" s="279"/>
      <c r="W1893" s="280"/>
    </row>
    <row r="1894" spans="2:23">
      <c r="B1894" s="254">
        <v>46006</v>
      </c>
      <c r="C1894" s="255" t="s">
        <v>3962</v>
      </c>
      <c r="D1894" s="256" t="s">
        <v>4473</v>
      </c>
      <c r="E1894" s="257">
        <v>1422011</v>
      </c>
      <c r="F1894" s="255" t="s">
        <v>906</v>
      </c>
      <c r="G1894" s="258">
        <v>1000</v>
      </c>
      <c r="H1894" s="258"/>
      <c r="I1894" s="258"/>
      <c r="J1894" s="258"/>
      <c r="K1894" s="258"/>
      <c r="L1894" s="258"/>
      <c r="M1894" s="258"/>
      <c r="N1894" s="258"/>
      <c r="O1894" s="258"/>
      <c r="P1894" s="258"/>
      <c r="Q1894" s="258"/>
      <c r="R1894" s="258"/>
      <c r="S1894" s="258"/>
      <c r="T1894" s="258"/>
      <c r="U1894" s="258">
        <v>1000</v>
      </c>
      <c r="V1894" s="279"/>
      <c r="W1894" s="280"/>
    </row>
    <row r="1895" spans="2:23">
      <c r="B1895" s="254">
        <v>46006</v>
      </c>
      <c r="C1895" s="255" t="s">
        <v>3962</v>
      </c>
      <c r="D1895" s="256" t="s">
        <v>4473</v>
      </c>
      <c r="E1895" s="257">
        <v>1422033</v>
      </c>
      <c r="F1895" s="255" t="s">
        <v>311</v>
      </c>
      <c r="G1895" s="258">
        <v>1620</v>
      </c>
      <c r="H1895" s="258"/>
      <c r="I1895" s="258"/>
      <c r="J1895" s="258"/>
      <c r="K1895" s="258"/>
      <c r="L1895" s="258"/>
      <c r="M1895" s="258"/>
      <c r="N1895" s="258"/>
      <c r="O1895" s="258"/>
      <c r="P1895" s="258"/>
      <c r="Q1895" s="258"/>
      <c r="R1895" s="258"/>
      <c r="S1895" s="258"/>
      <c r="T1895" s="258"/>
      <c r="U1895" s="258">
        <v>1620</v>
      </c>
      <c r="V1895" s="279"/>
      <c r="W1895" s="280"/>
    </row>
    <row r="1896" spans="2:23">
      <c r="B1896" s="254">
        <v>46006</v>
      </c>
      <c r="C1896" s="255" t="s">
        <v>4474</v>
      </c>
      <c r="D1896" s="256" t="s">
        <v>4475</v>
      </c>
      <c r="E1896" s="257">
        <v>1412004</v>
      </c>
      <c r="F1896" s="255" t="s">
        <v>3939</v>
      </c>
      <c r="G1896" s="258">
        <v>100</v>
      </c>
      <c r="H1896" s="258"/>
      <c r="I1896" s="258"/>
      <c r="J1896" s="258"/>
      <c r="K1896" s="258"/>
      <c r="L1896" s="258"/>
      <c r="M1896" s="258"/>
      <c r="N1896" s="258"/>
      <c r="O1896" s="258"/>
      <c r="P1896" s="258"/>
      <c r="Q1896" s="258"/>
      <c r="R1896" s="258"/>
      <c r="S1896" s="258"/>
      <c r="T1896" s="258"/>
      <c r="U1896" s="258">
        <v>100</v>
      </c>
      <c r="V1896" s="279"/>
      <c r="W1896" s="280"/>
    </row>
    <row r="1897" spans="2:23">
      <c r="B1897" s="254">
        <v>46006</v>
      </c>
      <c r="C1897" s="255" t="s">
        <v>4474</v>
      </c>
      <c r="D1897" s="256" t="s">
        <v>4475</v>
      </c>
      <c r="E1897" s="257">
        <v>1412007</v>
      </c>
      <c r="F1897" s="255" t="s">
        <v>894</v>
      </c>
      <c r="G1897" s="258">
        <v>5400</v>
      </c>
      <c r="H1897" s="258"/>
      <c r="I1897" s="258"/>
      <c r="J1897" s="258"/>
      <c r="K1897" s="258"/>
      <c r="L1897" s="258"/>
      <c r="M1897" s="258"/>
      <c r="N1897" s="258"/>
      <c r="O1897" s="258"/>
      <c r="P1897" s="258"/>
      <c r="Q1897" s="258"/>
      <c r="R1897" s="258"/>
      <c r="S1897" s="258"/>
      <c r="T1897" s="258"/>
      <c r="U1897" s="258">
        <v>5400</v>
      </c>
      <c r="V1897" s="279"/>
      <c r="W1897" s="280"/>
    </row>
    <row r="1898" spans="2:23">
      <c r="B1898" s="254">
        <v>46006</v>
      </c>
      <c r="C1898" s="255" t="s">
        <v>4476</v>
      </c>
      <c r="D1898" s="256" t="s">
        <v>4477</v>
      </c>
      <c r="E1898" s="257">
        <v>1412004</v>
      </c>
      <c r="F1898" s="255" t="s">
        <v>3939</v>
      </c>
      <c r="G1898" s="258">
        <v>100</v>
      </c>
      <c r="H1898" s="258"/>
      <c r="I1898" s="258"/>
      <c r="J1898" s="258"/>
      <c r="K1898" s="258"/>
      <c r="L1898" s="258"/>
      <c r="M1898" s="258"/>
      <c r="N1898" s="258"/>
      <c r="O1898" s="258"/>
      <c r="P1898" s="258"/>
      <c r="Q1898" s="258"/>
      <c r="R1898" s="258"/>
      <c r="S1898" s="258"/>
      <c r="T1898" s="258"/>
      <c r="U1898" s="258">
        <v>100</v>
      </c>
      <c r="V1898" s="279"/>
      <c r="W1898" s="280"/>
    </row>
    <row r="1899" spans="2:23">
      <c r="B1899" s="254">
        <v>46006</v>
      </c>
      <c r="C1899" s="255" t="s">
        <v>4476</v>
      </c>
      <c r="D1899" s="256" t="s">
        <v>4477</v>
      </c>
      <c r="E1899" s="257">
        <v>1412007</v>
      </c>
      <c r="F1899" s="255" t="s">
        <v>894</v>
      </c>
      <c r="G1899" s="258">
        <v>3900</v>
      </c>
      <c r="H1899" s="258"/>
      <c r="I1899" s="258"/>
      <c r="J1899" s="258"/>
      <c r="K1899" s="258"/>
      <c r="L1899" s="258"/>
      <c r="M1899" s="258"/>
      <c r="N1899" s="258"/>
      <c r="O1899" s="258"/>
      <c r="P1899" s="258"/>
      <c r="Q1899" s="258"/>
      <c r="R1899" s="258"/>
      <c r="S1899" s="258"/>
      <c r="T1899" s="258"/>
      <c r="U1899" s="258">
        <v>3900</v>
      </c>
      <c r="V1899" s="279"/>
      <c r="W1899" s="280"/>
    </row>
    <row r="1900" spans="2:23">
      <c r="B1900" s="254">
        <v>46006</v>
      </c>
      <c r="C1900" s="255" t="s">
        <v>4478</v>
      </c>
      <c r="D1900" s="256" t="s">
        <v>4479</v>
      </c>
      <c r="E1900" s="257">
        <v>1412004</v>
      </c>
      <c r="F1900" s="255" t="s">
        <v>3939</v>
      </c>
      <c r="G1900" s="258">
        <v>100</v>
      </c>
      <c r="H1900" s="258"/>
      <c r="I1900" s="258"/>
      <c r="J1900" s="258"/>
      <c r="K1900" s="258"/>
      <c r="L1900" s="258"/>
      <c r="M1900" s="258"/>
      <c r="N1900" s="258"/>
      <c r="O1900" s="258"/>
      <c r="P1900" s="258"/>
      <c r="Q1900" s="258"/>
      <c r="R1900" s="258"/>
      <c r="S1900" s="258"/>
      <c r="T1900" s="258"/>
      <c r="U1900" s="258">
        <v>100</v>
      </c>
      <c r="V1900" s="279"/>
      <c r="W1900" s="280"/>
    </row>
    <row r="1901" spans="2:23">
      <c r="B1901" s="254">
        <v>46006</v>
      </c>
      <c r="C1901" s="255" t="s">
        <v>4478</v>
      </c>
      <c r="D1901" s="256" t="s">
        <v>4479</v>
      </c>
      <c r="E1901" s="257">
        <v>1412007</v>
      </c>
      <c r="F1901" s="255" t="s">
        <v>894</v>
      </c>
      <c r="G1901" s="258">
        <v>2900</v>
      </c>
      <c r="H1901" s="258"/>
      <c r="I1901" s="258"/>
      <c r="J1901" s="258"/>
      <c r="K1901" s="258"/>
      <c r="L1901" s="258"/>
      <c r="M1901" s="258"/>
      <c r="N1901" s="258"/>
      <c r="O1901" s="258"/>
      <c r="P1901" s="258"/>
      <c r="Q1901" s="258"/>
      <c r="R1901" s="258"/>
      <c r="S1901" s="258"/>
      <c r="T1901" s="258"/>
      <c r="U1901" s="258">
        <v>2900</v>
      </c>
      <c r="V1901" s="279"/>
      <c r="W1901" s="280"/>
    </row>
    <row r="1902" spans="2:23">
      <c r="B1902" s="254">
        <v>46007</v>
      </c>
      <c r="C1902" s="255" t="s">
        <v>4308</v>
      </c>
      <c r="D1902" s="256" t="s">
        <v>4480</v>
      </c>
      <c r="E1902" s="257">
        <v>1412022</v>
      </c>
      <c r="F1902" s="255" t="s">
        <v>259</v>
      </c>
      <c r="G1902" s="258">
        <v>900</v>
      </c>
      <c r="H1902" s="258"/>
      <c r="I1902" s="258"/>
      <c r="J1902" s="258"/>
      <c r="K1902" s="258"/>
      <c r="L1902" s="258"/>
      <c r="M1902" s="258"/>
      <c r="N1902" s="258"/>
      <c r="O1902" s="258"/>
      <c r="P1902" s="258"/>
      <c r="Q1902" s="258"/>
      <c r="R1902" s="258"/>
      <c r="S1902" s="258"/>
      <c r="T1902" s="258"/>
      <c r="U1902" s="258">
        <v>900</v>
      </c>
      <c r="V1902" s="279"/>
      <c r="W1902" s="280"/>
    </row>
    <row r="1903" spans="2:23">
      <c r="B1903" s="254">
        <v>46007</v>
      </c>
      <c r="C1903" s="255" t="s">
        <v>4481</v>
      </c>
      <c r="D1903" s="256" t="s">
        <v>4482</v>
      </c>
      <c r="E1903" s="257">
        <v>1412022</v>
      </c>
      <c r="F1903" s="255" t="s">
        <v>259</v>
      </c>
      <c r="G1903" s="258">
        <v>2100</v>
      </c>
      <c r="H1903" s="258"/>
      <c r="I1903" s="258"/>
      <c r="J1903" s="258"/>
      <c r="K1903" s="258"/>
      <c r="L1903" s="258"/>
      <c r="M1903" s="258"/>
      <c r="N1903" s="258"/>
      <c r="O1903" s="258"/>
      <c r="P1903" s="258"/>
      <c r="Q1903" s="258"/>
      <c r="R1903" s="258"/>
      <c r="S1903" s="258"/>
      <c r="T1903" s="258"/>
      <c r="U1903" s="258">
        <v>2100</v>
      </c>
      <c r="V1903" s="279"/>
      <c r="W1903" s="280"/>
    </row>
    <row r="1904" spans="2:23">
      <c r="B1904" s="254">
        <v>46007</v>
      </c>
      <c r="C1904" s="255" t="s">
        <v>4306</v>
      </c>
      <c r="D1904" s="256" t="s">
        <v>4483</v>
      </c>
      <c r="E1904" s="257">
        <v>1422033</v>
      </c>
      <c r="F1904" s="255" t="s">
        <v>311</v>
      </c>
      <c r="G1904" s="258">
        <v>2760</v>
      </c>
      <c r="H1904" s="258"/>
      <c r="I1904" s="258"/>
      <c r="J1904" s="258"/>
      <c r="K1904" s="258"/>
      <c r="L1904" s="258"/>
      <c r="M1904" s="258"/>
      <c r="N1904" s="258"/>
      <c r="O1904" s="258"/>
      <c r="P1904" s="258"/>
      <c r="Q1904" s="258"/>
      <c r="R1904" s="258"/>
      <c r="S1904" s="258"/>
      <c r="T1904" s="258"/>
      <c r="U1904" s="258">
        <v>2760</v>
      </c>
      <c r="V1904" s="279"/>
      <c r="W1904" s="280"/>
    </row>
    <row r="1905" spans="2:23">
      <c r="B1905" s="254">
        <v>46007</v>
      </c>
      <c r="C1905" s="255" t="s">
        <v>4484</v>
      </c>
      <c r="D1905" s="256" t="s">
        <v>4485</v>
      </c>
      <c r="E1905" s="257">
        <v>1412022</v>
      </c>
      <c r="F1905" s="255" t="s">
        <v>259</v>
      </c>
      <c r="G1905" s="258">
        <v>1236</v>
      </c>
      <c r="H1905" s="258"/>
      <c r="I1905" s="258"/>
      <c r="J1905" s="258"/>
      <c r="K1905" s="258"/>
      <c r="L1905" s="258"/>
      <c r="M1905" s="258"/>
      <c r="N1905" s="258"/>
      <c r="O1905" s="258"/>
      <c r="P1905" s="258"/>
      <c r="Q1905" s="258"/>
      <c r="R1905" s="258"/>
      <c r="S1905" s="258"/>
      <c r="T1905" s="258"/>
      <c r="U1905" s="258">
        <v>1236</v>
      </c>
      <c r="V1905" s="279"/>
      <c r="W1905" s="280"/>
    </row>
    <row r="1906" spans="2:23">
      <c r="B1906" s="254">
        <v>46007</v>
      </c>
      <c r="C1906" s="255" t="s">
        <v>4486</v>
      </c>
      <c r="D1906" s="256" t="s">
        <v>4487</v>
      </c>
      <c r="E1906" s="257">
        <v>1412022</v>
      </c>
      <c r="F1906" s="255" t="s">
        <v>259</v>
      </c>
      <c r="G1906" s="258">
        <v>900</v>
      </c>
      <c r="H1906" s="258"/>
      <c r="I1906" s="258"/>
      <c r="J1906" s="258"/>
      <c r="K1906" s="258"/>
      <c r="L1906" s="258"/>
      <c r="M1906" s="258"/>
      <c r="N1906" s="258"/>
      <c r="O1906" s="258"/>
      <c r="P1906" s="258"/>
      <c r="Q1906" s="258"/>
      <c r="R1906" s="258"/>
      <c r="S1906" s="258"/>
      <c r="T1906" s="258"/>
      <c r="U1906" s="258">
        <v>900</v>
      </c>
      <c r="V1906" s="279"/>
      <c r="W1906" s="280"/>
    </row>
    <row r="1907" spans="2:23">
      <c r="B1907" s="254">
        <v>46007</v>
      </c>
      <c r="C1907" s="255" t="s">
        <v>4488</v>
      </c>
      <c r="D1907" s="256" t="s">
        <v>4489</v>
      </c>
      <c r="E1907" s="257">
        <v>1412004</v>
      </c>
      <c r="F1907" s="255" t="s">
        <v>3939</v>
      </c>
      <c r="G1907" s="258">
        <v>100</v>
      </c>
      <c r="H1907" s="258"/>
      <c r="I1907" s="258"/>
      <c r="J1907" s="258"/>
      <c r="K1907" s="258"/>
      <c r="L1907" s="258"/>
      <c r="M1907" s="258"/>
      <c r="N1907" s="258"/>
      <c r="O1907" s="258"/>
      <c r="P1907" s="258"/>
      <c r="Q1907" s="258"/>
      <c r="R1907" s="258"/>
      <c r="S1907" s="258"/>
      <c r="T1907" s="258"/>
      <c r="U1907" s="258">
        <v>100</v>
      </c>
      <c r="V1907" s="279"/>
      <c r="W1907" s="280"/>
    </row>
    <row r="1908" spans="2:23">
      <c r="B1908" s="254">
        <v>46007</v>
      </c>
      <c r="C1908" s="255" t="s">
        <v>4488</v>
      </c>
      <c r="D1908" s="256" t="s">
        <v>4489</v>
      </c>
      <c r="E1908" s="257">
        <v>1412007</v>
      </c>
      <c r="F1908" s="255" t="s">
        <v>894</v>
      </c>
      <c r="G1908" s="258">
        <v>4900</v>
      </c>
      <c r="H1908" s="258"/>
      <c r="I1908" s="258"/>
      <c r="J1908" s="258"/>
      <c r="K1908" s="258"/>
      <c r="L1908" s="258"/>
      <c r="M1908" s="258"/>
      <c r="N1908" s="258"/>
      <c r="O1908" s="258"/>
      <c r="P1908" s="258"/>
      <c r="Q1908" s="258"/>
      <c r="R1908" s="258"/>
      <c r="S1908" s="258"/>
      <c r="T1908" s="258"/>
      <c r="U1908" s="258">
        <v>4900</v>
      </c>
      <c r="V1908" s="279"/>
      <c r="W1908" s="280"/>
    </row>
    <row r="1909" spans="2:23">
      <c r="B1909" s="254">
        <v>46007</v>
      </c>
      <c r="C1909" s="255" t="s">
        <v>4490</v>
      </c>
      <c r="D1909" s="256" t="s">
        <v>4491</v>
      </c>
      <c r="E1909" s="257">
        <v>1423078</v>
      </c>
      <c r="F1909" s="255" t="s">
        <v>915</v>
      </c>
      <c r="G1909" s="258">
        <v>100</v>
      </c>
      <c r="H1909" s="258"/>
      <c r="I1909" s="258"/>
      <c r="J1909" s="258"/>
      <c r="K1909" s="258"/>
      <c r="L1909" s="258"/>
      <c r="M1909" s="258"/>
      <c r="N1909" s="258"/>
      <c r="O1909" s="258"/>
      <c r="P1909" s="258"/>
      <c r="Q1909" s="258"/>
      <c r="R1909" s="258"/>
      <c r="S1909" s="258"/>
      <c r="T1909" s="258"/>
      <c r="U1909" s="258">
        <v>100</v>
      </c>
      <c r="V1909" s="279"/>
      <c r="W1909" s="280"/>
    </row>
    <row r="1910" spans="2:23">
      <c r="B1910" s="254">
        <v>46007</v>
      </c>
      <c r="C1910" s="255" t="s">
        <v>3885</v>
      </c>
      <c r="D1910" s="256" t="s">
        <v>4492</v>
      </c>
      <c r="E1910" s="257">
        <v>1422011</v>
      </c>
      <c r="F1910" s="255" t="s">
        <v>906</v>
      </c>
      <c r="G1910" s="258">
        <v>1350</v>
      </c>
      <c r="H1910" s="258"/>
      <c r="I1910" s="258"/>
      <c r="J1910" s="258"/>
      <c r="K1910" s="258"/>
      <c r="L1910" s="258"/>
      <c r="M1910" s="258"/>
      <c r="N1910" s="258"/>
      <c r="O1910" s="258"/>
      <c r="P1910" s="258"/>
      <c r="Q1910" s="258"/>
      <c r="R1910" s="258"/>
      <c r="S1910" s="258"/>
      <c r="T1910" s="258"/>
      <c r="U1910" s="258">
        <v>1350</v>
      </c>
      <c r="V1910" s="279"/>
      <c r="W1910" s="280"/>
    </row>
    <row r="1911" spans="2:23">
      <c r="B1911" s="254">
        <v>46007</v>
      </c>
      <c r="C1911" s="255" t="s">
        <v>3885</v>
      </c>
      <c r="D1911" s="256" t="s">
        <v>4492</v>
      </c>
      <c r="E1911" s="257">
        <v>1422033</v>
      </c>
      <c r="F1911" s="255" t="s">
        <v>311</v>
      </c>
      <c r="G1911" s="258">
        <v>3000</v>
      </c>
      <c r="H1911" s="258"/>
      <c r="I1911" s="258"/>
      <c r="J1911" s="258"/>
      <c r="K1911" s="258"/>
      <c r="L1911" s="258"/>
      <c r="M1911" s="258"/>
      <c r="N1911" s="258"/>
      <c r="O1911" s="258"/>
      <c r="P1911" s="258"/>
      <c r="Q1911" s="258"/>
      <c r="R1911" s="258"/>
      <c r="S1911" s="258"/>
      <c r="T1911" s="258"/>
      <c r="U1911" s="258">
        <v>3000</v>
      </c>
      <c r="V1911" s="279"/>
      <c r="W1911" s="280"/>
    </row>
    <row r="1912" spans="2:23">
      <c r="B1912" s="254">
        <v>46007</v>
      </c>
      <c r="C1912" s="255" t="s">
        <v>4493</v>
      </c>
      <c r="D1912" s="256" t="s">
        <v>4494</v>
      </c>
      <c r="E1912" s="257">
        <v>1412004</v>
      </c>
      <c r="F1912" s="255" t="s">
        <v>3939</v>
      </c>
      <c r="G1912" s="258">
        <v>100</v>
      </c>
      <c r="H1912" s="258"/>
      <c r="I1912" s="258"/>
      <c r="J1912" s="258"/>
      <c r="K1912" s="258"/>
      <c r="L1912" s="258"/>
      <c r="M1912" s="258"/>
      <c r="N1912" s="258"/>
      <c r="O1912" s="258"/>
      <c r="P1912" s="258"/>
      <c r="Q1912" s="258"/>
      <c r="R1912" s="258"/>
      <c r="S1912" s="258"/>
      <c r="T1912" s="258"/>
      <c r="U1912" s="258">
        <v>100</v>
      </c>
      <c r="V1912" s="279"/>
      <c r="W1912" s="280"/>
    </row>
    <row r="1913" spans="2:23">
      <c r="B1913" s="254">
        <v>46007</v>
      </c>
      <c r="C1913" s="255" t="s">
        <v>4493</v>
      </c>
      <c r="D1913" s="256" t="s">
        <v>4494</v>
      </c>
      <c r="E1913" s="257">
        <v>1412007</v>
      </c>
      <c r="F1913" s="255" t="s">
        <v>894</v>
      </c>
      <c r="G1913" s="258">
        <v>400</v>
      </c>
      <c r="H1913" s="258"/>
      <c r="I1913" s="258"/>
      <c r="J1913" s="258"/>
      <c r="K1913" s="258"/>
      <c r="L1913" s="258"/>
      <c r="M1913" s="258"/>
      <c r="N1913" s="258"/>
      <c r="O1913" s="258"/>
      <c r="P1913" s="258"/>
      <c r="Q1913" s="258"/>
      <c r="R1913" s="258"/>
      <c r="S1913" s="258"/>
      <c r="T1913" s="258"/>
      <c r="U1913" s="258">
        <v>400</v>
      </c>
      <c r="V1913" s="279"/>
      <c r="W1913" s="280"/>
    </row>
    <row r="1914" spans="2:23">
      <c r="B1914" s="254">
        <v>46008</v>
      </c>
      <c r="C1914" s="255" t="s">
        <v>4495</v>
      </c>
      <c r="D1914" s="256" t="s">
        <v>4496</v>
      </c>
      <c r="E1914" s="257">
        <v>1412004</v>
      </c>
      <c r="F1914" s="255" t="s">
        <v>3939</v>
      </c>
      <c r="G1914" s="258">
        <v>100</v>
      </c>
      <c r="H1914" s="258"/>
      <c r="I1914" s="258"/>
      <c r="J1914" s="258"/>
      <c r="K1914" s="258"/>
      <c r="L1914" s="258"/>
      <c r="M1914" s="258"/>
      <c r="N1914" s="258"/>
      <c r="O1914" s="258"/>
      <c r="P1914" s="258"/>
      <c r="Q1914" s="258"/>
      <c r="R1914" s="258"/>
      <c r="S1914" s="258"/>
      <c r="T1914" s="258"/>
      <c r="U1914" s="258">
        <v>100</v>
      </c>
      <c r="V1914" s="279"/>
      <c r="W1914" s="280"/>
    </row>
    <row r="1915" spans="2:23">
      <c r="B1915" s="254">
        <v>46008</v>
      </c>
      <c r="C1915" s="255" t="s">
        <v>4497</v>
      </c>
      <c r="D1915" s="256" t="s">
        <v>4498</v>
      </c>
      <c r="E1915" s="257">
        <v>14230010</v>
      </c>
      <c r="F1915" s="255" t="s">
        <v>925</v>
      </c>
      <c r="G1915" s="258">
        <v>1000</v>
      </c>
      <c r="H1915" s="258"/>
      <c r="I1915" s="258"/>
      <c r="J1915" s="258"/>
      <c r="K1915" s="258"/>
      <c r="L1915" s="258"/>
      <c r="M1915" s="258"/>
      <c r="N1915" s="258"/>
      <c r="O1915" s="258"/>
      <c r="P1915" s="258"/>
      <c r="Q1915" s="258"/>
      <c r="R1915" s="258"/>
      <c r="S1915" s="258"/>
      <c r="T1915" s="258"/>
      <c r="U1915" s="258">
        <v>1000</v>
      </c>
      <c r="V1915" s="279"/>
      <c r="W1915" s="280"/>
    </row>
    <row r="1916" spans="2:23">
      <c r="B1916" s="254">
        <v>46008</v>
      </c>
      <c r="C1916" s="255" t="s">
        <v>4499</v>
      </c>
      <c r="D1916" s="256" t="s">
        <v>4500</v>
      </c>
      <c r="E1916" s="257">
        <v>1412004</v>
      </c>
      <c r="F1916" s="255" t="s">
        <v>3939</v>
      </c>
      <c r="G1916" s="258">
        <v>100</v>
      </c>
      <c r="H1916" s="258"/>
      <c r="I1916" s="258"/>
      <c r="J1916" s="258"/>
      <c r="K1916" s="258"/>
      <c r="L1916" s="258"/>
      <c r="M1916" s="258"/>
      <c r="N1916" s="258"/>
      <c r="O1916" s="258"/>
      <c r="P1916" s="258"/>
      <c r="Q1916" s="258"/>
      <c r="R1916" s="258"/>
      <c r="S1916" s="258"/>
      <c r="T1916" s="258"/>
      <c r="U1916" s="258">
        <v>100</v>
      </c>
      <c r="V1916" s="279"/>
      <c r="W1916" s="280"/>
    </row>
    <row r="1917" spans="2:23">
      <c r="B1917" s="254">
        <v>46008</v>
      </c>
      <c r="C1917" s="255" t="s">
        <v>4499</v>
      </c>
      <c r="D1917" s="256" t="s">
        <v>4500</v>
      </c>
      <c r="E1917" s="257">
        <v>1412007</v>
      </c>
      <c r="F1917" s="255" t="s">
        <v>894</v>
      </c>
      <c r="G1917" s="258">
        <v>400</v>
      </c>
      <c r="H1917" s="258"/>
      <c r="I1917" s="258"/>
      <c r="J1917" s="258"/>
      <c r="K1917" s="258"/>
      <c r="L1917" s="258"/>
      <c r="M1917" s="258"/>
      <c r="N1917" s="258"/>
      <c r="O1917" s="258"/>
      <c r="P1917" s="258"/>
      <c r="Q1917" s="258"/>
      <c r="R1917" s="258"/>
      <c r="S1917" s="258"/>
      <c r="T1917" s="258"/>
      <c r="U1917" s="258">
        <v>400</v>
      </c>
      <c r="V1917" s="279"/>
      <c r="W1917" s="280"/>
    </row>
    <row r="1918" spans="2:23">
      <c r="B1918" s="254">
        <v>46008</v>
      </c>
      <c r="C1918" s="255" t="s">
        <v>4501</v>
      </c>
      <c r="D1918" s="256" t="s">
        <v>4502</v>
      </c>
      <c r="E1918" s="257">
        <v>1412004</v>
      </c>
      <c r="F1918" s="255" t="s">
        <v>3939</v>
      </c>
      <c r="G1918" s="258">
        <v>100</v>
      </c>
      <c r="H1918" s="258"/>
      <c r="I1918" s="258"/>
      <c r="J1918" s="258"/>
      <c r="K1918" s="258"/>
      <c r="L1918" s="258"/>
      <c r="M1918" s="258"/>
      <c r="N1918" s="258"/>
      <c r="O1918" s="258"/>
      <c r="P1918" s="258"/>
      <c r="Q1918" s="258"/>
      <c r="R1918" s="258"/>
      <c r="S1918" s="258"/>
      <c r="T1918" s="258"/>
      <c r="U1918" s="258">
        <v>100</v>
      </c>
      <c r="V1918" s="279"/>
      <c r="W1918" s="280"/>
    </row>
    <row r="1919" spans="2:23">
      <c r="B1919" s="254">
        <v>46008</v>
      </c>
      <c r="C1919" s="255" t="s">
        <v>4501</v>
      </c>
      <c r="D1919" s="256" t="s">
        <v>4502</v>
      </c>
      <c r="E1919" s="257">
        <v>1412007</v>
      </c>
      <c r="F1919" s="255" t="s">
        <v>894</v>
      </c>
      <c r="G1919" s="258">
        <v>200</v>
      </c>
      <c r="H1919" s="258"/>
      <c r="I1919" s="258"/>
      <c r="J1919" s="258"/>
      <c r="K1919" s="258"/>
      <c r="L1919" s="258"/>
      <c r="M1919" s="258"/>
      <c r="N1919" s="258"/>
      <c r="O1919" s="258"/>
      <c r="P1919" s="258"/>
      <c r="Q1919" s="258"/>
      <c r="R1919" s="258"/>
      <c r="S1919" s="258"/>
      <c r="T1919" s="258"/>
      <c r="U1919" s="258">
        <v>200</v>
      </c>
      <c r="V1919" s="279"/>
      <c r="W1919" s="280"/>
    </row>
    <row r="1920" spans="2:23">
      <c r="B1920" s="254">
        <v>46008</v>
      </c>
      <c r="C1920" s="255" t="s">
        <v>4372</v>
      </c>
      <c r="D1920" s="256" t="s">
        <v>4503</v>
      </c>
      <c r="E1920" s="257">
        <v>1412022</v>
      </c>
      <c r="F1920" s="255" t="s">
        <v>259</v>
      </c>
      <c r="G1920" s="258">
        <v>3184</v>
      </c>
      <c r="H1920" s="258"/>
      <c r="I1920" s="258"/>
      <c r="J1920" s="258"/>
      <c r="K1920" s="258"/>
      <c r="L1920" s="258"/>
      <c r="M1920" s="258"/>
      <c r="N1920" s="258"/>
      <c r="O1920" s="258"/>
      <c r="P1920" s="258"/>
      <c r="Q1920" s="258"/>
      <c r="R1920" s="258"/>
      <c r="S1920" s="258"/>
      <c r="T1920" s="258"/>
      <c r="U1920" s="258">
        <v>3184</v>
      </c>
      <c r="V1920" s="279"/>
      <c r="W1920" s="280"/>
    </row>
    <row r="1921" spans="2:23">
      <c r="B1921" s="254">
        <v>46008</v>
      </c>
      <c r="C1921" s="255" t="s">
        <v>4372</v>
      </c>
      <c r="D1921" s="256" t="s">
        <v>4504</v>
      </c>
      <c r="E1921" s="257">
        <v>1412022</v>
      </c>
      <c r="F1921" s="255" t="s">
        <v>259</v>
      </c>
      <c r="G1921" s="258">
        <v>200</v>
      </c>
      <c r="H1921" s="258"/>
      <c r="I1921" s="258"/>
      <c r="J1921" s="258"/>
      <c r="K1921" s="258"/>
      <c r="L1921" s="258"/>
      <c r="M1921" s="258"/>
      <c r="N1921" s="258"/>
      <c r="O1921" s="258"/>
      <c r="P1921" s="258"/>
      <c r="Q1921" s="258"/>
      <c r="R1921" s="258"/>
      <c r="S1921" s="258"/>
      <c r="T1921" s="258"/>
      <c r="U1921" s="258">
        <v>200</v>
      </c>
      <c r="V1921" s="279"/>
      <c r="W1921" s="280"/>
    </row>
    <row r="1922" spans="2:23">
      <c r="B1922" s="254">
        <v>46008</v>
      </c>
      <c r="C1922" s="255" t="s">
        <v>4372</v>
      </c>
      <c r="D1922" s="256" t="s">
        <v>4505</v>
      </c>
      <c r="E1922" s="257">
        <v>1412022</v>
      </c>
      <c r="F1922" s="255" t="s">
        <v>259</v>
      </c>
      <c r="G1922" s="258">
        <v>200</v>
      </c>
      <c r="H1922" s="258"/>
      <c r="I1922" s="258"/>
      <c r="J1922" s="258"/>
      <c r="K1922" s="258"/>
      <c r="L1922" s="258"/>
      <c r="M1922" s="258"/>
      <c r="N1922" s="258"/>
      <c r="O1922" s="258"/>
      <c r="P1922" s="258"/>
      <c r="Q1922" s="258"/>
      <c r="R1922" s="258"/>
      <c r="S1922" s="258"/>
      <c r="T1922" s="258"/>
      <c r="U1922" s="258">
        <v>200</v>
      </c>
      <c r="V1922" s="279"/>
      <c r="W1922" s="280"/>
    </row>
    <row r="1923" spans="2:23">
      <c r="B1923" s="254">
        <v>46008</v>
      </c>
      <c r="C1923" s="255" t="s">
        <v>4372</v>
      </c>
      <c r="D1923" s="256" t="s">
        <v>4506</v>
      </c>
      <c r="E1923" s="257">
        <v>1412022</v>
      </c>
      <c r="F1923" s="255" t="s">
        <v>259</v>
      </c>
      <c r="G1923" s="258">
        <v>600</v>
      </c>
      <c r="H1923" s="258"/>
      <c r="I1923" s="258"/>
      <c r="J1923" s="258"/>
      <c r="K1923" s="258"/>
      <c r="L1923" s="258"/>
      <c r="M1923" s="258"/>
      <c r="N1923" s="258"/>
      <c r="O1923" s="258"/>
      <c r="P1923" s="258"/>
      <c r="Q1923" s="258"/>
      <c r="R1923" s="258"/>
      <c r="S1923" s="258"/>
      <c r="T1923" s="258"/>
      <c r="U1923" s="258">
        <v>600</v>
      </c>
      <c r="V1923" s="279"/>
      <c r="W1923" s="280"/>
    </row>
    <row r="1924" spans="2:23">
      <c r="B1924" s="254">
        <v>46008</v>
      </c>
      <c r="C1924" s="255" t="s">
        <v>4372</v>
      </c>
      <c r="D1924" s="256" t="s">
        <v>4507</v>
      </c>
      <c r="E1924" s="257">
        <v>1412022</v>
      </c>
      <c r="F1924" s="255" t="s">
        <v>259</v>
      </c>
      <c r="G1924" s="258">
        <v>412</v>
      </c>
      <c r="H1924" s="258"/>
      <c r="I1924" s="258"/>
      <c r="J1924" s="258"/>
      <c r="K1924" s="258"/>
      <c r="L1924" s="258"/>
      <c r="M1924" s="258"/>
      <c r="N1924" s="258"/>
      <c r="O1924" s="258"/>
      <c r="P1924" s="258"/>
      <c r="Q1924" s="258"/>
      <c r="R1924" s="258"/>
      <c r="S1924" s="258"/>
      <c r="T1924" s="258"/>
      <c r="U1924" s="258">
        <v>412</v>
      </c>
      <c r="V1924" s="279"/>
      <c r="W1924" s="280"/>
    </row>
    <row r="1925" spans="2:23">
      <c r="B1925" s="254">
        <v>46008</v>
      </c>
      <c r="C1925" s="255" t="s">
        <v>3922</v>
      </c>
      <c r="D1925" s="256" t="s">
        <v>4508</v>
      </c>
      <c r="E1925" s="257">
        <v>1422033</v>
      </c>
      <c r="F1925" s="255" t="s">
        <v>311</v>
      </c>
      <c r="G1925" s="258">
        <v>3260</v>
      </c>
      <c r="H1925" s="258"/>
      <c r="I1925" s="258"/>
      <c r="J1925" s="258"/>
      <c r="K1925" s="258"/>
      <c r="L1925" s="258"/>
      <c r="M1925" s="258"/>
      <c r="N1925" s="258"/>
      <c r="O1925" s="258"/>
      <c r="P1925" s="258"/>
      <c r="Q1925" s="258"/>
      <c r="R1925" s="258"/>
      <c r="S1925" s="258"/>
      <c r="T1925" s="258"/>
      <c r="U1925" s="258">
        <v>3260</v>
      </c>
      <c r="V1925" s="279"/>
      <c r="W1925" s="280"/>
    </row>
    <row r="1926" spans="2:23">
      <c r="B1926" s="254">
        <v>46008</v>
      </c>
      <c r="C1926" s="255" t="s">
        <v>4509</v>
      </c>
      <c r="D1926" s="256" t="s">
        <v>4510</v>
      </c>
      <c r="E1926" s="257">
        <v>1423078</v>
      </c>
      <c r="F1926" s="255" t="s">
        <v>915</v>
      </c>
      <c r="G1926" s="258">
        <v>100</v>
      </c>
      <c r="H1926" s="258"/>
      <c r="I1926" s="258"/>
      <c r="J1926" s="258"/>
      <c r="K1926" s="258"/>
      <c r="L1926" s="258"/>
      <c r="M1926" s="258"/>
      <c r="N1926" s="258"/>
      <c r="O1926" s="258"/>
      <c r="P1926" s="258"/>
      <c r="Q1926" s="258"/>
      <c r="R1926" s="258"/>
      <c r="S1926" s="258"/>
      <c r="T1926" s="258"/>
      <c r="U1926" s="258">
        <v>100</v>
      </c>
      <c r="V1926" s="279"/>
      <c r="W1926" s="280"/>
    </row>
    <row r="1927" spans="2:23">
      <c r="B1927" s="254">
        <v>46008</v>
      </c>
      <c r="C1927" s="255" t="s">
        <v>4511</v>
      </c>
      <c r="D1927" s="256" t="s">
        <v>4512</v>
      </c>
      <c r="E1927" s="257">
        <v>1423078</v>
      </c>
      <c r="F1927" s="255" t="s">
        <v>915</v>
      </c>
      <c r="G1927" s="258">
        <v>100</v>
      </c>
      <c r="H1927" s="258"/>
      <c r="I1927" s="258"/>
      <c r="J1927" s="258"/>
      <c r="K1927" s="258"/>
      <c r="L1927" s="258"/>
      <c r="M1927" s="258"/>
      <c r="N1927" s="258"/>
      <c r="O1927" s="258"/>
      <c r="P1927" s="258"/>
      <c r="Q1927" s="258"/>
      <c r="R1927" s="258"/>
      <c r="S1927" s="258"/>
      <c r="T1927" s="258"/>
      <c r="U1927" s="258">
        <v>100</v>
      </c>
      <c r="V1927" s="279"/>
      <c r="W1927" s="280"/>
    </row>
    <row r="1928" spans="2:23">
      <c r="B1928" s="254">
        <v>46009</v>
      </c>
      <c r="C1928" s="255" t="s">
        <v>3967</v>
      </c>
      <c r="D1928" s="256" t="s">
        <v>4513</v>
      </c>
      <c r="E1928" s="257">
        <v>1422011</v>
      </c>
      <c r="F1928" s="255" t="s">
        <v>906</v>
      </c>
      <c r="G1928" s="258">
        <v>850</v>
      </c>
      <c r="H1928" s="258"/>
      <c r="I1928" s="258"/>
      <c r="J1928" s="258"/>
      <c r="K1928" s="258"/>
      <c r="L1928" s="258"/>
      <c r="M1928" s="258"/>
      <c r="N1928" s="258"/>
      <c r="O1928" s="258"/>
      <c r="P1928" s="258"/>
      <c r="Q1928" s="258"/>
      <c r="R1928" s="258"/>
      <c r="S1928" s="258"/>
      <c r="T1928" s="258"/>
      <c r="U1928" s="258">
        <v>850</v>
      </c>
      <c r="V1928" s="279"/>
      <c r="W1928" s="280"/>
    </row>
    <row r="1929" spans="2:23">
      <c r="B1929" s="254">
        <v>46009</v>
      </c>
      <c r="C1929" s="255" t="s">
        <v>3967</v>
      </c>
      <c r="D1929" s="256" t="s">
        <v>4513</v>
      </c>
      <c r="E1929" s="257">
        <v>1422033</v>
      </c>
      <c r="F1929" s="255" t="s">
        <v>311</v>
      </c>
      <c r="G1929" s="258">
        <v>2000</v>
      </c>
      <c r="H1929" s="258"/>
      <c r="I1929" s="258"/>
      <c r="J1929" s="258"/>
      <c r="K1929" s="258"/>
      <c r="L1929" s="258"/>
      <c r="M1929" s="258"/>
      <c r="N1929" s="258"/>
      <c r="O1929" s="258"/>
      <c r="P1929" s="258"/>
      <c r="Q1929" s="258"/>
      <c r="R1929" s="258"/>
      <c r="S1929" s="258"/>
      <c r="T1929" s="258"/>
      <c r="U1929" s="258">
        <v>2000</v>
      </c>
      <c r="V1929" s="279"/>
      <c r="W1929" s="280"/>
    </row>
    <row r="1930" spans="2:23">
      <c r="B1930" s="254">
        <v>46013</v>
      </c>
      <c r="C1930" s="255" t="s">
        <v>4306</v>
      </c>
      <c r="D1930" s="256" t="s">
        <v>4514</v>
      </c>
      <c r="E1930" s="257">
        <v>1422011</v>
      </c>
      <c r="F1930" s="255" t="s">
        <v>906</v>
      </c>
      <c r="G1930" s="258">
        <v>460</v>
      </c>
      <c r="H1930" s="258"/>
      <c r="I1930" s="258"/>
      <c r="J1930" s="258"/>
      <c r="K1930" s="258"/>
      <c r="L1930" s="258"/>
      <c r="M1930" s="258"/>
      <c r="N1930" s="258"/>
      <c r="O1930" s="258"/>
      <c r="P1930" s="258"/>
      <c r="Q1930" s="258"/>
      <c r="R1930" s="258"/>
      <c r="S1930" s="258"/>
      <c r="T1930" s="258"/>
      <c r="U1930" s="258">
        <v>460</v>
      </c>
      <c r="V1930" s="279"/>
      <c r="W1930" s="280"/>
    </row>
    <row r="1931" spans="2:23">
      <c r="B1931" s="254">
        <v>46013</v>
      </c>
      <c r="C1931" s="255" t="s">
        <v>4306</v>
      </c>
      <c r="D1931" s="256" t="s">
        <v>4514</v>
      </c>
      <c r="E1931" s="257">
        <v>1422018</v>
      </c>
      <c r="F1931" s="255" t="s">
        <v>293</v>
      </c>
      <c r="G1931" s="258">
        <v>1000</v>
      </c>
      <c r="H1931" s="258"/>
      <c r="I1931" s="258"/>
      <c r="J1931" s="258"/>
      <c r="K1931" s="258"/>
      <c r="L1931" s="258"/>
      <c r="M1931" s="258"/>
      <c r="N1931" s="258"/>
      <c r="O1931" s="258"/>
      <c r="P1931" s="258"/>
      <c r="Q1931" s="258"/>
      <c r="R1931" s="258"/>
      <c r="S1931" s="258"/>
      <c r="T1931" s="258"/>
      <c r="U1931" s="258">
        <v>1000</v>
      </c>
      <c r="V1931" s="279"/>
      <c r="W1931" s="280"/>
    </row>
    <row r="1932" spans="2:23">
      <c r="B1932" s="254">
        <v>46013</v>
      </c>
      <c r="C1932" s="255" t="s">
        <v>4306</v>
      </c>
      <c r="D1932" s="256" t="s">
        <v>4514</v>
      </c>
      <c r="E1932" s="257">
        <v>1422033</v>
      </c>
      <c r="F1932" s="255" t="s">
        <v>311</v>
      </c>
      <c r="G1932" s="258">
        <v>2000</v>
      </c>
      <c r="H1932" s="258"/>
      <c r="I1932" s="258"/>
      <c r="J1932" s="258"/>
      <c r="K1932" s="258"/>
      <c r="L1932" s="258"/>
      <c r="M1932" s="258"/>
      <c r="N1932" s="258"/>
      <c r="O1932" s="258"/>
      <c r="P1932" s="258"/>
      <c r="Q1932" s="258"/>
      <c r="R1932" s="258"/>
      <c r="S1932" s="258"/>
      <c r="T1932" s="258"/>
      <c r="U1932" s="258">
        <v>2000</v>
      </c>
      <c r="V1932" s="279"/>
      <c r="W1932" s="280"/>
    </row>
    <row r="1933" spans="2:23">
      <c r="B1933" s="254">
        <v>46013</v>
      </c>
      <c r="C1933" s="255" t="s">
        <v>4515</v>
      </c>
      <c r="D1933" s="256" t="s">
        <v>4516</v>
      </c>
      <c r="E1933" s="257">
        <v>1412022</v>
      </c>
      <c r="F1933" s="255" t="s">
        <v>259</v>
      </c>
      <c r="G1933" s="258">
        <v>206</v>
      </c>
      <c r="H1933" s="258"/>
      <c r="I1933" s="258"/>
      <c r="J1933" s="258"/>
      <c r="K1933" s="258"/>
      <c r="L1933" s="258"/>
      <c r="M1933" s="258"/>
      <c r="N1933" s="258"/>
      <c r="O1933" s="258"/>
      <c r="P1933" s="258"/>
      <c r="Q1933" s="258"/>
      <c r="R1933" s="258"/>
      <c r="S1933" s="258"/>
      <c r="T1933" s="258"/>
      <c r="U1933" s="258">
        <v>206</v>
      </c>
      <c r="V1933" s="279"/>
      <c r="W1933" s="280"/>
    </row>
    <row r="1934" spans="2:23">
      <c r="B1934" s="254">
        <v>46013</v>
      </c>
      <c r="C1934" s="255" t="s">
        <v>4517</v>
      </c>
      <c r="D1934" s="256" t="s">
        <v>4518</v>
      </c>
      <c r="E1934" s="257">
        <v>1423011</v>
      </c>
      <c r="F1934" s="255" t="s">
        <v>911</v>
      </c>
      <c r="G1934" s="258">
        <v>220</v>
      </c>
      <c r="H1934" s="258"/>
      <c r="I1934" s="258"/>
      <c r="J1934" s="258"/>
      <c r="K1934" s="258"/>
      <c r="L1934" s="258"/>
      <c r="M1934" s="258"/>
      <c r="N1934" s="258"/>
      <c r="O1934" s="258"/>
      <c r="P1934" s="258"/>
      <c r="Q1934" s="258"/>
      <c r="R1934" s="258"/>
      <c r="S1934" s="258"/>
      <c r="T1934" s="258"/>
      <c r="U1934" s="258">
        <v>220</v>
      </c>
      <c r="V1934" s="279"/>
      <c r="W1934" s="280"/>
    </row>
    <row r="1935" spans="2:23">
      <c r="B1935" s="254">
        <v>46013</v>
      </c>
      <c r="C1935" s="255" t="s">
        <v>4519</v>
      </c>
      <c r="D1935" s="256" t="s">
        <v>4520</v>
      </c>
      <c r="E1935" s="257">
        <v>1412004</v>
      </c>
      <c r="F1935" s="255" t="s">
        <v>3939</v>
      </c>
      <c r="G1935" s="258">
        <v>100</v>
      </c>
      <c r="H1935" s="258"/>
      <c r="I1935" s="258"/>
      <c r="J1935" s="258"/>
      <c r="K1935" s="258"/>
      <c r="L1935" s="258"/>
      <c r="M1935" s="258"/>
      <c r="N1935" s="258"/>
      <c r="O1935" s="258"/>
      <c r="P1935" s="258"/>
      <c r="Q1935" s="258"/>
      <c r="R1935" s="258"/>
      <c r="S1935" s="258"/>
      <c r="T1935" s="258"/>
      <c r="U1935" s="258">
        <v>100</v>
      </c>
      <c r="V1935" s="279"/>
      <c r="W1935" s="280"/>
    </row>
    <row r="1936" spans="2:23">
      <c r="B1936" s="254">
        <v>46013</v>
      </c>
      <c r="C1936" s="255" t="s">
        <v>4519</v>
      </c>
      <c r="D1936" s="256" t="s">
        <v>4520</v>
      </c>
      <c r="E1936" s="257">
        <v>1412007</v>
      </c>
      <c r="F1936" s="255" t="s">
        <v>894</v>
      </c>
      <c r="G1936" s="258">
        <v>600</v>
      </c>
      <c r="H1936" s="258"/>
      <c r="I1936" s="258"/>
      <c r="J1936" s="258"/>
      <c r="K1936" s="258"/>
      <c r="L1936" s="258"/>
      <c r="M1936" s="258"/>
      <c r="N1936" s="258"/>
      <c r="O1936" s="258"/>
      <c r="P1936" s="258"/>
      <c r="Q1936" s="258"/>
      <c r="R1936" s="258"/>
      <c r="S1936" s="258"/>
      <c r="T1936" s="258"/>
      <c r="U1936" s="258">
        <v>600</v>
      </c>
      <c r="V1936" s="279"/>
      <c r="W1936" s="280"/>
    </row>
    <row r="1937" spans="2:23">
      <c r="B1937" s="254">
        <v>46013</v>
      </c>
      <c r="C1937" s="255" t="s">
        <v>4521</v>
      </c>
      <c r="D1937" s="256" t="s">
        <v>4522</v>
      </c>
      <c r="E1937" s="257">
        <v>1423011</v>
      </c>
      <c r="F1937" s="255" t="s">
        <v>911</v>
      </c>
      <c r="G1937" s="258">
        <v>220</v>
      </c>
      <c r="H1937" s="258"/>
      <c r="I1937" s="258"/>
      <c r="J1937" s="258"/>
      <c r="K1937" s="258"/>
      <c r="L1937" s="258"/>
      <c r="M1937" s="258"/>
      <c r="N1937" s="258"/>
      <c r="O1937" s="258"/>
      <c r="P1937" s="258"/>
      <c r="Q1937" s="258"/>
      <c r="R1937" s="258"/>
      <c r="S1937" s="258"/>
      <c r="T1937" s="258"/>
      <c r="U1937" s="258">
        <v>220</v>
      </c>
      <c r="V1937" s="279"/>
      <c r="W1937" s="280"/>
    </row>
    <row r="1938" spans="2:23">
      <c r="B1938" s="254">
        <v>46013</v>
      </c>
      <c r="C1938" s="255" t="s">
        <v>4372</v>
      </c>
      <c r="D1938" s="256" t="s">
        <v>4523</v>
      </c>
      <c r="E1938" s="257">
        <v>1412022</v>
      </c>
      <c r="F1938" s="255" t="s">
        <v>259</v>
      </c>
      <c r="G1938" s="258">
        <v>200</v>
      </c>
      <c r="H1938" s="258"/>
      <c r="I1938" s="258"/>
      <c r="J1938" s="258"/>
      <c r="K1938" s="258"/>
      <c r="L1938" s="258"/>
      <c r="M1938" s="258"/>
      <c r="N1938" s="258"/>
      <c r="O1938" s="258"/>
      <c r="P1938" s="258"/>
      <c r="Q1938" s="258"/>
      <c r="R1938" s="258"/>
      <c r="S1938" s="258"/>
      <c r="T1938" s="258"/>
      <c r="U1938" s="258">
        <v>200</v>
      </c>
      <c r="V1938" s="279"/>
      <c r="W1938" s="280"/>
    </row>
    <row r="1939" spans="2:23">
      <c r="B1939" s="254">
        <v>46013</v>
      </c>
      <c r="C1939" s="255" t="s">
        <v>4372</v>
      </c>
      <c r="D1939" s="256" t="s">
        <v>4524</v>
      </c>
      <c r="E1939" s="257">
        <v>1412022</v>
      </c>
      <c r="F1939" s="255" t="s">
        <v>259</v>
      </c>
      <c r="G1939" s="258">
        <v>825</v>
      </c>
      <c r="H1939" s="258"/>
      <c r="I1939" s="258"/>
      <c r="J1939" s="258"/>
      <c r="K1939" s="258"/>
      <c r="L1939" s="258"/>
      <c r="M1939" s="258"/>
      <c r="N1939" s="258"/>
      <c r="O1939" s="258"/>
      <c r="P1939" s="258"/>
      <c r="Q1939" s="258"/>
      <c r="R1939" s="258"/>
      <c r="S1939" s="258"/>
      <c r="T1939" s="258"/>
      <c r="U1939" s="258">
        <v>825</v>
      </c>
      <c r="V1939" s="279"/>
      <c r="W1939" s="280"/>
    </row>
    <row r="1940" spans="2:23">
      <c r="B1940" s="254">
        <v>46013</v>
      </c>
      <c r="C1940" s="255" t="s">
        <v>4525</v>
      </c>
      <c r="D1940" s="256" t="s">
        <v>4526</v>
      </c>
      <c r="E1940" s="257">
        <v>1423506</v>
      </c>
      <c r="F1940" s="255" t="s">
        <v>918</v>
      </c>
      <c r="G1940" s="258">
        <v>975</v>
      </c>
      <c r="H1940" s="258"/>
      <c r="I1940" s="258"/>
      <c r="J1940" s="258"/>
      <c r="K1940" s="258"/>
      <c r="L1940" s="258"/>
      <c r="M1940" s="258"/>
      <c r="N1940" s="258"/>
      <c r="O1940" s="258"/>
      <c r="P1940" s="258"/>
      <c r="Q1940" s="258"/>
      <c r="R1940" s="258"/>
      <c r="S1940" s="258"/>
      <c r="T1940" s="258"/>
      <c r="U1940" s="258">
        <v>975</v>
      </c>
      <c r="V1940" s="279"/>
      <c r="W1940" s="280"/>
    </row>
    <row r="1941" spans="2:23">
      <c r="B1941" s="254">
        <v>46013</v>
      </c>
      <c r="C1941" s="255" t="s">
        <v>4320</v>
      </c>
      <c r="D1941" s="256" t="s">
        <v>4527</v>
      </c>
      <c r="E1941" s="257">
        <v>1430007</v>
      </c>
      <c r="F1941" s="255" t="s">
        <v>924</v>
      </c>
      <c r="G1941" s="258">
        <v>1800</v>
      </c>
      <c r="H1941" s="258"/>
      <c r="I1941" s="258"/>
      <c r="J1941" s="258"/>
      <c r="K1941" s="258"/>
      <c r="L1941" s="258"/>
      <c r="M1941" s="258"/>
      <c r="N1941" s="258"/>
      <c r="O1941" s="258"/>
      <c r="P1941" s="258"/>
      <c r="Q1941" s="258"/>
      <c r="R1941" s="258"/>
      <c r="S1941" s="258"/>
      <c r="T1941" s="258"/>
      <c r="U1941" s="258">
        <v>1800</v>
      </c>
      <c r="V1941" s="279"/>
      <c r="W1941" s="280"/>
    </row>
    <row r="1942" spans="2:23">
      <c r="B1942" s="254">
        <v>46013</v>
      </c>
      <c r="C1942" s="255" t="s">
        <v>4265</v>
      </c>
      <c r="D1942" s="256" t="s">
        <v>4528</v>
      </c>
      <c r="E1942" s="257">
        <v>1412022</v>
      </c>
      <c r="F1942" s="255" t="s">
        <v>259</v>
      </c>
      <c r="G1942" s="258">
        <v>1173</v>
      </c>
      <c r="H1942" s="258"/>
      <c r="I1942" s="258"/>
      <c r="J1942" s="258"/>
      <c r="K1942" s="258"/>
      <c r="L1942" s="258"/>
      <c r="M1942" s="258"/>
      <c r="N1942" s="258"/>
      <c r="O1942" s="258"/>
      <c r="P1942" s="258"/>
      <c r="Q1942" s="258"/>
      <c r="R1942" s="258"/>
      <c r="S1942" s="258"/>
      <c r="T1942" s="258"/>
      <c r="U1942" s="258">
        <v>1173</v>
      </c>
      <c r="V1942" s="279"/>
      <c r="W1942" s="280"/>
    </row>
    <row r="1943" spans="2:23">
      <c r="B1943" s="254">
        <v>46013</v>
      </c>
      <c r="C1943" s="255" t="s">
        <v>4312</v>
      </c>
      <c r="D1943" s="256" t="s">
        <v>4529</v>
      </c>
      <c r="E1943" s="257">
        <v>1412022</v>
      </c>
      <c r="F1943" s="255" t="s">
        <v>259</v>
      </c>
      <c r="G1943" s="258">
        <v>6250</v>
      </c>
      <c r="H1943" s="258"/>
      <c r="I1943" s="258"/>
      <c r="J1943" s="258"/>
      <c r="K1943" s="258"/>
      <c r="L1943" s="258"/>
      <c r="M1943" s="258"/>
      <c r="N1943" s="258"/>
      <c r="O1943" s="258"/>
      <c r="P1943" s="258"/>
      <c r="Q1943" s="258"/>
      <c r="R1943" s="258"/>
      <c r="S1943" s="258"/>
      <c r="T1943" s="258"/>
      <c r="U1943" s="258">
        <v>6250</v>
      </c>
      <c r="V1943" s="279"/>
      <c r="W1943" s="280"/>
    </row>
    <row r="1944" spans="2:23">
      <c r="B1944" s="254">
        <v>46013</v>
      </c>
      <c r="C1944" s="255" t="s">
        <v>4312</v>
      </c>
      <c r="D1944" s="256" t="s">
        <v>4530</v>
      </c>
      <c r="E1944" s="257">
        <v>1412022</v>
      </c>
      <c r="F1944" s="255" t="s">
        <v>259</v>
      </c>
      <c r="G1944" s="258">
        <v>2612</v>
      </c>
      <c r="H1944" s="258"/>
      <c r="I1944" s="258"/>
      <c r="J1944" s="258"/>
      <c r="K1944" s="258"/>
      <c r="L1944" s="258"/>
      <c r="M1944" s="258"/>
      <c r="N1944" s="258"/>
      <c r="O1944" s="258"/>
      <c r="P1944" s="258"/>
      <c r="Q1944" s="258"/>
      <c r="R1944" s="258"/>
      <c r="S1944" s="258"/>
      <c r="T1944" s="258"/>
      <c r="U1944" s="258">
        <v>2612</v>
      </c>
      <c r="V1944" s="279"/>
      <c r="W1944" s="280"/>
    </row>
    <row r="1945" spans="2:23">
      <c r="B1945" s="254">
        <v>46013</v>
      </c>
      <c r="C1945" s="255" t="s">
        <v>4245</v>
      </c>
      <c r="D1945" s="256" t="s">
        <v>4531</v>
      </c>
      <c r="E1945" s="257">
        <v>1412022</v>
      </c>
      <c r="F1945" s="255" t="s">
        <v>259</v>
      </c>
      <c r="G1945" s="258">
        <v>1400</v>
      </c>
      <c r="H1945" s="258"/>
      <c r="I1945" s="258"/>
      <c r="J1945" s="258"/>
      <c r="K1945" s="258"/>
      <c r="L1945" s="258"/>
      <c r="M1945" s="258"/>
      <c r="N1945" s="258"/>
      <c r="O1945" s="258"/>
      <c r="P1945" s="258"/>
      <c r="Q1945" s="258"/>
      <c r="R1945" s="258"/>
      <c r="S1945" s="258"/>
      <c r="T1945" s="258"/>
      <c r="U1945" s="258">
        <v>1400</v>
      </c>
      <c r="V1945" s="279"/>
      <c r="W1945" s="280"/>
    </row>
    <row r="1946" spans="2:23">
      <c r="B1946" s="254">
        <v>46013</v>
      </c>
      <c r="C1946" s="255" t="s">
        <v>4532</v>
      </c>
      <c r="D1946" s="256" t="s">
        <v>4533</v>
      </c>
      <c r="E1946" s="257">
        <v>1412004</v>
      </c>
      <c r="F1946" s="255" t="s">
        <v>3939</v>
      </c>
      <c r="G1946" s="258">
        <v>100</v>
      </c>
      <c r="H1946" s="258"/>
      <c r="I1946" s="258"/>
      <c r="J1946" s="258"/>
      <c r="K1946" s="258"/>
      <c r="L1946" s="258"/>
      <c r="M1946" s="258"/>
      <c r="N1946" s="258"/>
      <c r="O1946" s="258"/>
      <c r="P1946" s="258"/>
      <c r="Q1946" s="258"/>
      <c r="R1946" s="258"/>
      <c r="S1946" s="258"/>
      <c r="T1946" s="258"/>
      <c r="U1946" s="258">
        <v>100</v>
      </c>
      <c r="V1946" s="279"/>
      <c r="W1946" s="280"/>
    </row>
    <row r="1947" spans="2:23">
      <c r="B1947" s="254">
        <v>46014</v>
      </c>
      <c r="C1947" s="255" t="s">
        <v>2201</v>
      </c>
      <c r="D1947" s="256" t="s">
        <v>4534</v>
      </c>
      <c r="E1947" s="257">
        <v>1412022</v>
      </c>
      <c r="F1947" s="255" t="s">
        <v>259</v>
      </c>
      <c r="G1947" s="258">
        <v>2529.8</v>
      </c>
      <c r="H1947" s="258"/>
      <c r="I1947" s="258"/>
      <c r="J1947" s="258"/>
      <c r="K1947" s="258"/>
      <c r="L1947" s="258"/>
      <c r="M1947" s="258"/>
      <c r="N1947" s="258"/>
      <c r="O1947" s="258"/>
      <c r="P1947" s="258"/>
      <c r="Q1947" s="258"/>
      <c r="R1947" s="258"/>
      <c r="S1947" s="258"/>
      <c r="T1947" s="258"/>
      <c r="U1947" s="258">
        <v>2529.8</v>
      </c>
      <c r="V1947" s="279"/>
      <c r="W1947" s="280"/>
    </row>
    <row r="1948" spans="2:23">
      <c r="B1948" s="254">
        <v>46014</v>
      </c>
      <c r="C1948" s="255" t="s">
        <v>4535</v>
      </c>
      <c r="D1948" s="256" t="s">
        <v>4536</v>
      </c>
      <c r="E1948" s="257">
        <v>1423078</v>
      </c>
      <c r="F1948" s="255" t="s">
        <v>915</v>
      </c>
      <c r="G1948" s="258">
        <v>150</v>
      </c>
      <c r="H1948" s="258"/>
      <c r="I1948" s="258"/>
      <c r="J1948" s="258"/>
      <c r="K1948" s="258"/>
      <c r="L1948" s="258"/>
      <c r="M1948" s="258"/>
      <c r="N1948" s="258"/>
      <c r="O1948" s="258"/>
      <c r="P1948" s="258"/>
      <c r="Q1948" s="258"/>
      <c r="R1948" s="258"/>
      <c r="S1948" s="258"/>
      <c r="T1948" s="258"/>
      <c r="U1948" s="258">
        <v>150</v>
      </c>
      <c r="V1948" s="279"/>
      <c r="W1948" s="280"/>
    </row>
    <row r="1949" spans="2:23">
      <c r="B1949" s="254">
        <v>46014</v>
      </c>
      <c r="C1949" s="255" t="s">
        <v>4537</v>
      </c>
      <c r="D1949" s="256" t="s">
        <v>4538</v>
      </c>
      <c r="E1949" s="257">
        <v>1423011</v>
      </c>
      <c r="F1949" s="255" t="s">
        <v>911</v>
      </c>
      <c r="G1949" s="258">
        <v>100</v>
      </c>
      <c r="H1949" s="258"/>
      <c r="I1949" s="258"/>
      <c r="J1949" s="258"/>
      <c r="K1949" s="258"/>
      <c r="L1949" s="258"/>
      <c r="M1949" s="258"/>
      <c r="N1949" s="258"/>
      <c r="O1949" s="258"/>
      <c r="P1949" s="258"/>
      <c r="Q1949" s="258"/>
      <c r="R1949" s="258"/>
      <c r="S1949" s="258"/>
      <c r="T1949" s="258"/>
      <c r="U1949" s="258">
        <v>100</v>
      </c>
      <c r="V1949" s="279"/>
      <c r="W1949" s="280"/>
    </row>
    <row r="1950" spans="2:23">
      <c r="B1950" s="254">
        <v>46014</v>
      </c>
      <c r="C1950" s="255" t="s">
        <v>4308</v>
      </c>
      <c r="D1950" s="256" t="s">
        <v>4539</v>
      </c>
      <c r="E1950" s="257">
        <v>1412022</v>
      </c>
      <c r="F1950" s="255" t="s">
        <v>259</v>
      </c>
      <c r="G1950" s="258">
        <v>100</v>
      </c>
      <c r="H1950" s="258"/>
      <c r="I1950" s="258"/>
      <c r="J1950" s="258"/>
      <c r="K1950" s="258"/>
      <c r="L1950" s="258"/>
      <c r="M1950" s="258"/>
      <c r="N1950" s="258"/>
      <c r="O1950" s="258"/>
      <c r="P1950" s="258"/>
      <c r="Q1950" s="258"/>
      <c r="R1950" s="258"/>
      <c r="S1950" s="258"/>
      <c r="T1950" s="258"/>
      <c r="U1950" s="258">
        <v>100</v>
      </c>
      <c r="V1950" s="279"/>
      <c r="W1950" s="280"/>
    </row>
    <row r="1951" spans="2:23">
      <c r="B1951" s="254">
        <v>46014</v>
      </c>
      <c r="C1951" s="255" t="s">
        <v>3885</v>
      </c>
      <c r="D1951" s="256" t="s">
        <v>4540</v>
      </c>
      <c r="E1951" s="257">
        <v>1422033</v>
      </c>
      <c r="F1951" s="255" t="s">
        <v>311</v>
      </c>
      <c r="G1951" s="258">
        <v>2510</v>
      </c>
      <c r="H1951" s="258"/>
      <c r="I1951" s="258"/>
      <c r="J1951" s="258"/>
      <c r="K1951" s="258"/>
      <c r="L1951" s="258"/>
      <c r="M1951" s="258"/>
      <c r="N1951" s="258"/>
      <c r="O1951" s="258"/>
      <c r="P1951" s="258"/>
      <c r="Q1951" s="258"/>
      <c r="R1951" s="258"/>
      <c r="S1951" s="258"/>
      <c r="T1951" s="258"/>
      <c r="U1951" s="258">
        <v>2510</v>
      </c>
      <c r="V1951" s="279"/>
      <c r="W1951" s="280"/>
    </row>
    <row r="1952" spans="2:23">
      <c r="B1952" s="254">
        <v>46014</v>
      </c>
      <c r="C1952" s="255" t="s">
        <v>4541</v>
      </c>
      <c r="D1952" s="256" t="s">
        <v>4542</v>
      </c>
      <c r="E1952" s="257">
        <v>1412004</v>
      </c>
      <c r="F1952" s="255" t="s">
        <v>3939</v>
      </c>
      <c r="G1952" s="258">
        <v>100</v>
      </c>
      <c r="H1952" s="258"/>
      <c r="I1952" s="258"/>
      <c r="J1952" s="258"/>
      <c r="K1952" s="258"/>
      <c r="L1952" s="258"/>
      <c r="M1952" s="258"/>
      <c r="N1952" s="258"/>
      <c r="O1952" s="258"/>
      <c r="P1952" s="258"/>
      <c r="Q1952" s="258"/>
      <c r="R1952" s="258"/>
      <c r="S1952" s="258"/>
      <c r="T1952" s="258"/>
      <c r="U1952" s="258">
        <v>100</v>
      </c>
      <c r="V1952" s="279"/>
      <c r="W1952" s="280"/>
    </row>
    <row r="1953" spans="2:23">
      <c r="B1953" s="254">
        <v>46014</v>
      </c>
      <c r="C1953" s="255" t="s">
        <v>4541</v>
      </c>
      <c r="D1953" s="256" t="s">
        <v>4542</v>
      </c>
      <c r="E1953" s="257">
        <v>1412007</v>
      </c>
      <c r="F1953" s="255" t="s">
        <v>894</v>
      </c>
      <c r="G1953" s="258">
        <v>1317</v>
      </c>
      <c r="H1953" s="258"/>
      <c r="I1953" s="258"/>
      <c r="J1953" s="258"/>
      <c r="K1953" s="258"/>
      <c r="L1953" s="258"/>
      <c r="M1953" s="258"/>
      <c r="N1953" s="258"/>
      <c r="O1953" s="258"/>
      <c r="P1953" s="258"/>
      <c r="Q1953" s="258"/>
      <c r="R1953" s="258"/>
      <c r="S1953" s="258"/>
      <c r="T1953" s="258"/>
      <c r="U1953" s="258">
        <v>1317</v>
      </c>
      <c r="V1953" s="279"/>
      <c r="W1953" s="280"/>
    </row>
    <row r="1954" spans="2:23">
      <c r="B1954" s="254">
        <v>46014</v>
      </c>
      <c r="C1954" s="255" t="s">
        <v>3922</v>
      </c>
      <c r="D1954" s="256" t="s">
        <v>4543</v>
      </c>
      <c r="E1954" s="257">
        <v>1423078</v>
      </c>
      <c r="F1954" s="255" t="s">
        <v>915</v>
      </c>
      <c r="G1954" s="258">
        <v>4000</v>
      </c>
      <c r="H1954" s="258"/>
      <c r="I1954" s="258"/>
      <c r="J1954" s="258"/>
      <c r="K1954" s="258"/>
      <c r="L1954" s="258"/>
      <c r="M1954" s="258"/>
      <c r="N1954" s="258"/>
      <c r="O1954" s="258"/>
      <c r="P1954" s="258"/>
      <c r="Q1954" s="258"/>
      <c r="R1954" s="258"/>
      <c r="S1954" s="258"/>
      <c r="T1954" s="258"/>
      <c r="U1954" s="258">
        <v>4000</v>
      </c>
      <c r="V1954" s="279"/>
      <c r="W1954" s="280"/>
    </row>
    <row r="1955" spans="2:23">
      <c r="B1955" s="254">
        <v>46014</v>
      </c>
      <c r="C1955" s="255" t="s">
        <v>3972</v>
      </c>
      <c r="D1955" s="256" t="s">
        <v>4544</v>
      </c>
      <c r="E1955" s="257">
        <v>1423078</v>
      </c>
      <c r="F1955" s="255" t="s">
        <v>915</v>
      </c>
      <c r="G1955" s="258">
        <v>4710</v>
      </c>
      <c r="H1955" s="258"/>
      <c r="I1955" s="258"/>
      <c r="J1955" s="258"/>
      <c r="K1955" s="258"/>
      <c r="L1955" s="258"/>
      <c r="M1955" s="258"/>
      <c r="N1955" s="258"/>
      <c r="O1955" s="258"/>
      <c r="P1955" s="258"/>
      <c r="Q1955" s="258"/>
      <c r="R1955" s="258"/>
      <c r="S1955" s="258"/>
      <c r="T1955" s="258"/>
      <c r="U1955" s="258">
        <v>4710</v>
      </c>
      <c r="V1955" s="279"/>
      <c r="W1955" s="280"/>
    </row>
    <row r="1956" spans="2:23">
      <c r="B1956" s="254">
        <v>46014</v>
      </c>
      <c r="C1956" s="255" t="s">
        <v>3967</v>
      </c>
      <c r="D1956" s="256" t="s">
        <v>4545</v>
      </c>
      <c r="E1956" s="257">
        <v>1423078</v>
      </c>
      <c r="F1956" s="255" t="s">
        <v>915</v>
      </c>
      <c r="G1956" s="258">
        <v>1000</v>
      </c>
      <c r="H1956" s="258"/>
      <c r="I1956" s="258"/>
      <c r="J1956" s="258"/>
      <c r="K1956" s="258"/>
      <c r="L1956" s="258"/>
      <c r="M1956" s="258"/>
      <c r="N1956" s="258"/>
      <c r="O1956" s="258"/>
      <c r="P1956" s="258"/>
      <c r="Q1956" s="258"/>
      <c r="R1956" s="258"/>
      <c r="S1956" s="258"/>
      <c r="T1956" s="258"/>
      <c r="U1956" s="258">
        <v>1000</v>
      </c>
      <c r="V1956" s="279"/>
      <c r="W1956" s="280"/>
    </row>
    <row r="1957" spans="2:23">
      <c r="B1957" s="254">
        <v>46014</v>
      </c>
      <c r="C1957" s="255" t="s">
        <v>4546</v>
      </c>
      <c r="D1957" s="256" t="s">
        <v>4547</v>
      </c>
      <c r="E1957" s="257">
        <v>1412004</v>
      </c>
      <c r="F1957" s="255" t="s">
        <v>3939</v>
      </c>
      <c r="G1957" s="258">
        <v>100</v>
      </c>
      <c r="H1957" s="258"/>
      <c r="I1957" s="258"/>
      <c r="J1957" s="258"/>
      <c r="K1957" s="258"/>
      <c r="L1957" s="258"/>
      <c r="M1957" s="258"/>
      <c r="N1957" s="258"/>
      <c r="O1957" s="258"/>
      <c r="P1957" s="258"/>
      <c r="Q1957" s="258"/>
      <c r="R1957" s="258"/>
      <c r="S1957" s="258"/>
      <c r="T1957" s="258"/>
      <c r="U1957" s="258">
        <v>100</v>
      </c>
      <c r="V1957" s="279"/>
      <c r="W1957" s="280"/>
    </row>
    <row r="1958" spans="2:23">
      <c r="B1958" s="254">
        <v>46014</v>
      </c>
      <c r="C1958" s="255" t="s">
        <v>4546</v>
      </c>
      <c r="D1958" s="256" t="s">
        <v>4547</v>
      </c>
      <c r="E1958" s="257">
        <v>1412007</v>
      </c>
      <c r="F1958" s="255" t="s">
        <v>894</v>
      </c>
      <c r="G1958" s="258">
        <v>400</v>
      </c>
      <c r="H1958" s="258"/>
      <c r="I1958" s="258"/>
      <c r="J1958" s="258"/>
      <c r="K1958" s="258"/>
      <c r="L1958" s="258"/>
      <c r="M1958" s="258"/>
      <c r="N1958" s="258"/>
      <c r="O1958" s="258"/>
      <c r="P1958" s="258"/>
      <c r="Q1958" s="258"/>
      <c r="R1958" s="258"/>
      <c r="S1958" s="258"/>
      <c r="T1958" s="258"/>
      <c r="U1958" s="258">
        <v>400</v>
      </c>
      <c r="V1958" s="279"/>
      <c r="W1958" s="280"/>
    </row>
    <row r="1959" spans="2:23">
      <c r="B1959" s="254">
        <v>46014</v>
      </c>
      <c r="C1959" s="255" t="s">
        <v>4548</v>
      </c>
      <c r="D1959" s="256" t="s">
        <v>4549</v>
      </c>
      <c r="E1959" s="257">
        <v>1412022</v>
      </c>
      <c r="F1959" s="255" t="s">
        <v>259</v>
      </c>
      <c r="G1959" s="258">
        <v>355</v>
      </c>
      <c r="H1959" s="258"/>
      <c r="I1959" s="258"/>
      <c r="J1959" s="258"/>
      <c r="K1959" s="258"/>
      <c r="L1959" s="258"/>
      <c r="M1959" s="258"/>
      <c r="N1959" s="258"/>
      <c r="O1959" s="258"/>
      <c r="P1959" s="258"/>
      <c r="Q1959" s="258"/>
      <c r="R1959" s="258"/>
      <c r="S1959" s="258"/>
      <c r="T1959" s="258"/>
      <c r="U1959" s="258">
        <v>355</v>
      </c>
      <c r="V1959" s="279"/>
      <c r="W1959" s="280"/>
    </row>
    <row r="1960" spans="2:23">
      <c r="B1960" s="254">
        <v>46014</v>
      </c>
      <c r="C1960" s="255" t="s">
        <v>4550</v>
      </c>
      <c r="D1960" s="256" t="s">
        <v>4551</v>
      </c>
      <c r="E1960" s="257">
        <v>1412004</v>
      </c>
      <c r="F1960" s="255" t="s">
        <v>3939</v>
      </c>
      <c r="G1960" s="258">
        <v>100</v>
      </c>
      <c r="H1960" s="258"/>
      <c r="I1960" s="258"/>
      <c r="J1960" s="258"/>
      <c r="K1960" s="258"/>
      <c r="L1960" s="258"/>
      <c r="M1960" s="258"/>
      <c r="N1960" s="258"/>
      <c r="O1960" s="258"/>
      <c r="P1960" s="258"/>
      <c r="Q1960" s="258"/>
      <c r="R1960" s="258"/>
      <c r="S1960" s="258"/>
      <c r="T1960" s="258"/>
      <c r="U1960" s="258">
        <v>100</v>
      </c>
      <c r="V1960" s="279"/>
      <c r="W1960" s="280"/>
    </row>
    <row r="1961" spans="2:23">
      <c r="B1961" s="254">
        <v>46014</v>
      </c>
      <c r="C1961" s="255" t="s">
        <v>3962</v>
      </c>
      <c r="D1961" s="256" t="s">
        <v>4552</v>
      </c>
      <c r="E1961" s="257">
        <v>1422033</v>
      </c>
      <c r="F1961" s="255" t="s">
        <v>311</v>
      </c>
      <c r="G1961" s="258">
        <v>1250</v>
      </c>
      <c r="H1961" s="258"/>
      <c r="I1961" s="258"/>
      <c r="J1961" s="258"/>
      <c r="K1961" s="258"/>
      <c r="L1961" s="258"/>
      <c r="M1961" s="258"/>
      <c r="N1961" s="258"/>
      <c r="O1961" s="258"/>
      <c r="P1961" s="258"/>
      <c r="Q1961" s="258"/>
      <c r="R1961" s="258"/>
      <c r="S1961" s="258"/>
      <c r="T1961" s="258"/>
      <c r="U1961" s="258">
        <v>1250</v>
      </c>
      <c r="V1961" s="279"/>
      <c r="W1961" s="280"/>
    </row>
    <row r="1962" spans="2:23">
      <c r="B1962" s="254">
        <v>46014</v>
      </c>
      <c r="C1962" s="255" t="s">
        <v>3870</v>
      </c>
      <c r="D1962" s="256" t="s">
        <v>4553</v>
      </c>
      <c r="E1962" s="257">
        <v>1422040</v>
      </c>
      <c r="F1962" s="255" t="s">
        <v>3561</v>
      </c>
      <c r="G1962" s="258">
        <v>1000</v>
      </c>
      <c r="H1962" s="258"/>
      <c r="I1962" s="258"/>
      <c r="J1962" s="258"/>
      <c r="K1962" s="258"/>
      <c r="L1962" s="258"/>
      <c r="M1962" s="258"/>
      <c r="N1962" s="258"/>
      <c r="O1962" s="258"/>
      <c r="P1962" s="258"/>
      <c r="Q1962" s="258"/>
      <c r="R1962" s="258"/>
      <c r="S1962" s="258"/>
      <c r="T1962" s="258"/>
      <c r="U1962" s="258">
        <v>1000</v>
      </c>
      <c r="V1962" s="279"/>
      <c r="W1962" s="280"/>
    </row>
    <row r="1963" spans="2:23">
      <c r="B1963" s="254">
        <v>46014</v>
      </c>
      <c r="C1963" s="255" t="s">
        <v>4306</v>
      </c>
      <c r="D1963" s="256" t="s">
        <v>4554</v>
      </c>
      <c r="E1963" s="257">
        <v>1422011</v>
      </c>
      <c r="F1963" s="255" t="s">
        <v>906</v>
      </c>
      <c r="G1963" s="258">
        <v>1240</v>
      </c>
      <c r="H1963" s="258"/>
      <c r="I1963" s="258"/>
      <c r="J1963" s="258"/>
      <c r="K1963" s="258"/>
      <c r="L1963" s="258"/>
      <c r="M1963" s="258"/>
      <c r="N1963" s="258"/>
      <c r="O1963" s="258"/>
      <c r="P1963" s="258"/>
      <c r="Q1963" s="258"/>
      <c r="R1963" s="258"/>
      <c r="S1963" s="258"/>
      <c r="T1963" s="258"/>
      <c r="U1963" s="258">
        <v>1240</v>
      </c>
      <c r="V1963" s="279"/>
      <c r="W1963" s="280"/>
    </row>
    <row r="1964" spans="2:23">
      <c r="B1964" s="254">
        <v>46014</v>
      </c>
      <c r="C1964" s="255" t="s">
        <v>4306</v>
      </c>
      <c r="D1964" s="256" t="s">
        <v>4554</v>
      </c>
      <c r="E1964" s="257">
        <v>1422033</v>
      </c>
      <c r="F1964" s="255" t="s">
        <v>311</v>
      </c>
      <c r="G1964" s="258">
        <v>3000</v>
      </c>
      <c r="H1964" s="258"/>
      <c r="I1964" s="258"/>
      <c r="J1964" s="258"/>
      <c r="K1964" s="258"/>
      <c r="L1964" s="258"/>
      <c r="M1964" s="258"/>
      <c r="N1964" s="258"/>
      <c r="O1964" s="258"/>
      <c r="P1964" s="258"/>
      <c r="Q1964" s="258"/>
      <c r="R1964" s="258"/>
      <c r="S1964" s="258"/>
      <c r="T1964" s="258"/>
      <c r="U1964" s="258">
        <v>3000</v>
      </c>
      <c r="V1964" s="279"/>
      <c r="W1964" s="280"/>
    </row>
    <row r="1965" spans="2:23">
      <c r="B1965" s="254">
        <v>46015</v>
      </c>
      <c r="C1965" s="255" t="s">
        <v>3962</v>
      </c>
      <c r="D1965" s="256" t="s">
        <v>4555</v>
      </c>
      <c r="E1965" s="257">
        <v>1422033</v>
      </c>
      <c r="F1965" s="255" t="s">
        <v>311</v>
      </c>
      <c r="G1965" s="258">
        <v>890</v>
      </c>
      <c r="H1965" s="258"/>
      <c r="I1965" s="258"/>
      <c r="J1965" s="258"/>
      <c r="K1965" s="258"/>
      <c r="L1965" s="258"/>
      <c r="M1965" s="258"/>
      <c r="N1965" s="258"/>
      <c r="O1965" s="258"/>
      <c r="P1965" s="258"/>
      <c r="Q1965" s="258"/>
      <c r="R1965" s="258"/>
      <c r="S1965" s="258"/>
      <c r="T1965" s="258"/>
      <c r="U1965" s="258">
        <v>890</v>
      </c>
      <c r="V1965" s="279"/>
      <c r="W1965" s="280"/>
    </row>
    <row r="1966" spans="2:23">
      <c r="B1966" s="254">
        <v>46015</v>
      </c>
      <c r="C1966" s="255" t="s">
        <v>3962</v>
      </c>
      <c r="D1966" s="256" t="s">
        <v>4556</v>
      </c>
      <c r="E1966" s="257">
        <v>1422033</v>
      </c>
      <c r="F1966" s="255" t="s">
        <v>311</v>
      </c>
      <c r="G1966" s="258">
        <v>650</v>
      </c>
      <c r="H1966" s="258"/>
      <c r="I1966" s="258"/>
      <c r="J1966" s="258"/>
      <c r="K1966" s="258"/>
      <c r="L1966" s="258"/>
      <c r="M1966" s="258"/>
      <c r="N1966" s="258"/>
      <c r="O1966" s="258"/>
      <c r="P1966" s="258"/>
      <c r="Q1966" s="258"/>
      <c r="R1966" s="258"/>
      <c r="S1966" s="258"/>
      <c r="T1966" s="258"/>
      <c r="U1966" s="258">
        <v>650</v>
      </c>
      <c r="V1966" s="279"/>
      <c r="W1966" s="280"/>
    </row>
    <row r="1967" spans="2:23">
      <c r="B1967" s="254">
        <v>46015</v>
      </c>
      <c r="C1967" s="255" t="s">
        <v>4557</v>
      </c>
      <c r="D1967" s="256" t="s">
        <v>4558</v>
      </c>
      <c r="E1967" s="257">
        <v>1412004</v>
      </c>
      <c r="F1967" s="255" t="s">
        <v>3939</v>
      </c>
      <c r="G1967" s="258">
        <v>100</v>
      </c>
      <c r="H1967" s="258"/>
      <c r="I1967" s="258"/>
      <c r="J1967" s="258"/>
      <c r="K1967" s="258"/>
      <c r="L1967" s="258"/>
      <c r="M1967" s="258"/>
      <c r="N1967" s="258"/>
      <c r="O1967" s="258"/>
      <c r="P1967" s="258"/>
      <c r="Q1967" s="258"/>
      <c r="R1967" s="258"/>
      <c r="S1967" s="258"/>
      <c r="T1967" s="258"/>
      <c r="U1967" s="258">
        <v>100</v>
      </c>
      <c r="V1967" s="279"/>
      <c r="W1967" s="280"/>
    </row>
    <row r="1968" spans="2:23">
      <c r="B1968" s="254">
        <v>46015</v>
      </c>
      <c r="C1968" s="255" t="s">
        <v>4559</v>
      </c>
      <c r="D1968" s="256" t="s">
        <v>4560</v>
      </c>
      <c r="E1968" s="257">
        <v>1412004</v>
      </c>
      <c r="F1968" s="255" t="s">
        <v>3939</v>
      </c>
      <c r="G1968" s="258">
        <v>100</v>
      </c>
      <c r="H1968" s="258"/>
      <c r="I1968" s="258"/>
      <c r="J1968" s="258"/>
      <c r="K1968" s="258"/>
      <c r="L1968" s="258"/>
      <c r="M1968" s="258"/>
      <c r="N1968" s="258"/>
      <c r="O1968" s="258"/>
      <c r="P1968" s="258"/>
      <c r="Q1968" s="258"/>
      <c r="R1968" s="258"/>
      <c r="S1968" s="258"/>
      <c r="T1968" s="258"/>
      <c r="U1968" s="258">
        <v>100</v>
      </c>
      <c r="V1968" s="279"/>
      <c r="W1968" s="280"/>
    </row>
    <row r="1969" spans="2:23">
      <c r="B1969" s="254">
        <v>46015</v>
      </c>
      <c r="C1969" s="255" t="s">
        <v>4559</v>
      </c>
      <c r="D1969" s="256" t="s">
        <v>4560</v>
      </c>
      <c r="E1969" s="257">
        <v>1412007</v>
      </c>
      <c r="F1969" s="255" t="s">
        <v>894</v>
      </c>
      <c r="G1969" s="258">
        <v>1900</v>
      </c>
      <c r="H1969" s="258"/>
      <c r="I1969" s="258"/>
      <c r="J1969" s="258"/>
      <c r="K1969" s="258"/>
      <c r="L1969" s="258"/>
      <c r="M1969" s="258"/>
      <c r="N1969" s="258"/>
      <c r="O1969" s="258"/>
      <c r="P1969" s="258"/>
      <c r="Q1969" s="258"/>
      <c r="R1969" s="258"/>
      <c r="S1969" s="258"/>
      <c r="T1969" s="258"/>
      <c r="U1969" s="258">
        <v>1900</v>
      </c>
      <c r="V1969" s="279"/>
      <c r="W1969" s="280"/>
    </row>
    <row r="1970" spans="2:23">
      <c r="B1970" s="254">
        <v>46015</v>
      </c>
      <c r="C1970" s="255" t="s">
        <v>4561</v>
      </c>
      <c r="D1970" s="256" t="s">
        <v>4562</v>
      </c>
      <c r="E1970" s="257">
        <v>1422040</v>
      </c>
      <c r="F1970" s="255" t="s">
        <v>3561</v>
      </c>
      <c r="G1970" s="258">
        <v>1000</v>
      </c>
      <c r="H1970" s="258"/>
      <c r="I1970" s="258"/>
      <c r="J1970" s="258"/>
      <c r="K1970" s="258"/>
      <c r="L1970" s="258"/>
      <c r="M1970" s="258"/>
      <c r="N1970" s="258"/>
      <c r="O1970" s="258"/>
      <c r="P1970" s="258"/>
      <c r="Q1970" s="258"/>
      <c r="R1970" s="258"/>
      <c r="S1970" s="258"/>
      <c r="T1970" s="258"/>
      <c r="U1970" s="258">
        <v>1000</v>
      </c>
      <c r="V1970" s="279"/>
      <c r="W1970" s="280"/>
    </row>
    <row r="1971" spans="2:23">
      <c r="B1971" s="254">
        <v>46015</v>
      </c>
      <c r="C1971" s="255" t="s">
        <v>4029</v>
      </c>
      <c r="D1971" s="256" t="s">
        <v>4563</v>
      </c>
      <c r="E1971" s="257">
        <v>1423078</v>
      </c>
      <c r="F1971" s="255" t="s">
        <v>915</v>
      </c>
      <c r="G1971" s="258">
        <v>2000</v>
      </c>
      <c r="H1971" s="258"/>
      <c r="I1971" s="258"/>
      <c r="J1971" s="258"/>
      <c r="K1971" s="258"/>
      <c r="L1971" s="258"/>
      <c r="M1971" s="258"/>
      <c r="N1971" s="258"/>
      <c r="O1971" s="258"/>
      <c r="P1971" s="258"/>
      <c r="Q1971" s="258"/>
      <c r="R1971" s="258"/>
      <c r="S1971" s="258"/>
      <c r="T1971" s="258"/>
      <c r="U1971" s="258">
        <v>2000</v>
      </c>
      <c r="V1971" s="279"/>
      <c r="W1971" s="280"/>
    </row>
    <row r="1972" spans="2:23">
      <c r="B1972" s="254">
        <v>46020</v>
      </c>
      <c r="C1972" s="255" t="s">
        <v>4564</v>
      </c>
      <c r="D1972" s="256" t="s">
        <v>4565</v>
      </c>
      <c r="E1972" s="257">
        <v>1412004</v>
      </c>
      <c r="F1972" s="255" t="s">
        <v>3939</v>
      </c>
      <c r="G1972" s="258">
        <v>100</v>
      </c>
      <c r="H1972" s="258"/>
      <c r="I1972" s="258"/>
      <c r="J1972" s="258"/>
      <c r="K1972" s="258"/>
      <c r="L1972" s="258"/>
      <c r="M1972" s="258"/>
      <c r="N1972" s="258"/>
      <c r="O1972" s="258"/>
      <c r="P1972" s="258"/>
      <c r="Q1972" s="258"/>
      <c r="R1972" s="258"/>
      <c r="S1972" s="258"/>
      <c r="T1972" s="258"/>
      <c r="U1972" s="258">
        <v>100</v>
      </c>
      <c r="V1972" s="279"/>
      <c r="W1972" s="280"/>
    </row>
    <row r="1973" spans="2:23">
      <c r="B1973" s="254">
        <v>46020</v>
      </c>
      <c r="C1973" s="255" t="s">
        <v>4564</v>
      </c>
      <c r="D1973" s="256" t="s">
        <v>4565</v>
      </c>
      <c r="E1973" s="257">
        <v>1412007</v>
      </c>
      <c r="F1973" s="255" t="s">
        <v>894</v>
      </c>
      <c r="G1973" s="258">
        <v>2320</v>
      </c>
      <c r="H1973" s="258"/>
      <c r="I1973" s="258"/>
      <c r="J1973" s="258"/>
      <c r="K1973" s="258"/>
      <c r="L1973" s="258"/>
      <c r="M1973" s="258"/>
      <c r="N1973" s="258"/>
      <c r="O1973" s="258"/>
      <c r="P1973" s="258"/>
      <c r="Q1973" s="258"/>
      <c r="R1973" s="258"/>
      <c r="S1973" s="258"/>
      <c r="T1973" s="258"/>
      <c r="U1973" s="258">
        <v>2320</v>
      </c>
      <c r="V1973" s="279"/>
      <c r="W1973" s="280"/>
    </row>
    <row r="1974" spans="2:23">
      <c r="B1974" s="254">
        <v>46020</v>
      </c>
      <c r="C1974" s="255" t="s">
        <v>4308</v>
      </c>
      <c r="D1974" s="256" t="s">
        <v>4566</v>
      </c>
      <c r="E1974" s="257">
        <v>1412022</v>
      </c>
      <c r="F1974" s="255" t="s">
        <v>259</v>
      </c>
      <c r="G1974" s="258">
        <v>1978</v>
      </c>
      <c r="H1974" s="258"/>
      <c r="I1974" s="258"/>
      <c r="J1974" s="258"/>
      <c r="K1974" s="258"/>
      <c r="L1974" s="258"/>
      <c r="M1974" s="258"/>
      <c r="N1974" s="258"/>
      <c r="O1974" s="258"/>
      <c r="P1974" s="258"/>
      <c r="Q1974" s="258"/>
      <c r="R1974" s="258"/>
      <c r="S1974" s="258"/>
      <c r="T1974" s="258"/>
      <c r="U1974" s="258">
        <v>1978</v>
      </c>
      <c r="V1974" s="279"/>
      <c r="W1974" s="280"/>
    </row>
    <row r="1975" spans="2:23">
      <c r="B1975" s="254">
        <v>46020</v>
      </c>
      <c r="C1975" s="255" t="s">
        <v>4481</v>
      </c>
      <c r="D1975" s="256" t="s">
        <v>4567</v>
      </c>
      <c r="E1975" s="257">
        <v>1412022</v>
      </c>
      <c r="F1975" s="255" t="s">
        <v>259</v>
      </c>
      <c r="G1975" s="258">
        <v>1024</v>
      </c>
      <c r="H1975" s="258"/>
      <c r="I1975" s="258"/>
      <c r="J1975" s="258"/>
      <c r="K1975" s="258"/>
      <c r="L1975" s="258"/>
      <c r="M1975" s="258"/>
      <c r="N1975" s="258"/>
      <c r="O1975" s="258"/>
      <c r="P1975" s="258"/>
      <c r="Q1975" s="258"/>
      <c r="R1975" s="258"/>
      <c r="S1975" s="258"/>
      <c r="T1975" s="258"/>
      <c r="U1975" s="258">
        <v>1024</v>
      </c>
      <c r="V1975" s="279"/>
      <c r="W1975" s="280"/>
    </row>
    <row r="1976" spans="2:23">
      <c r="B1976" s="254">
        <v>46020</v>
      </c>
      <c r="C1976" s="255" t="s">
        <v>4013</v>
      </c>
      <c r="D1976" s="256" t="s">
        <v>4568</v>
      </c>
      <c r="E1976" s="257">
        <v>1412022</v>
      </c>
      <c r="F1976" s="255" t="s">
        <v>259</v>
      </c>
      <c r="G1976" s="258">
        <v>704</v>
      </c>
      <c r="H1976" s="258"/>
      <c r="I1976" s="258"/>
      <c r="J1976" s="258"/>
      <c r="K1976" s="258"/>
      <c r="L1976" s="258"/>
      <c r="M1976" s="258"/>
      <c r="N1976" s="258"/>
      <c r="O1976" s="258"/>
      <c r="P1976" s="258"/>
      <c r="Q1976" s="258"/>
      <c r="R1976" s="258"/>
      <c r="S1976" s="258"/>
      <c r="T1976" s="258"/>
      <c r="U1976" s="258">
        <v>704</v>
      </c>
      <c r="V1976" s="279"/>
      <c r="W1976" s="280"/>
    </row>
    <row r="1977" spans="2:23">
      <c r="B1977" s="254">
        <v>46021</v>
      </c>
      <c r="C1977" s="255" t="s">
        <v>4569</v>
      </c>
      <c r="D1977" s="256" t="s">
        <v>4570</v>
      </c>
      <c r="E1977" s="257">
        <v>1412004</v>
      </c>
      <c r="F1977" s="255" t="s">
        <v>3939</v>
      </c>
      <c r="G1977" s="258">
        <v>100</v>
      </c>
      <c r="H1977" s="258"/>
      <c r="I1977" s="258"/>
      <c r="J1977" s="258"/>
      <c r="K1977" s="258"/>
      <c r="L1977" s="258"/>
      <c r="M1977" s="258"/>
      <c r="N1977" s="258"/>
      <c r="O1977" s="258"/>
      <c r="P1977" s="258"/>
      <c r="Q1977" s="258"/>
      <c r="R1977" s="258"/>
      <c r="S1977" s="258"/>
      <c r="T1977" s="258"/>
      <c r="U1977" s="258">
        <v>100</v>
      </c>
      <c r="V1977" s="279"/>
      <c r="W1977" s="280"/>
    </row>
    <row r="1978" spans="2:23">
      <c r="B1978" s="254">
        <v>46021</v>
      </c>
      <c r="C1978" s="255" t="s">
        <v>3922</v>
      </c>
      <c r="D1978" s="256" t="s">
        <v>4571</v>
      </c>
      <c r="E1978" s="257">
        <v>1422033</v>
      </c>
      <c r="F1978" s="255" t="s">
        <v>311</v>
      </c>
      <c r="G1978" s="258">
        <v>2445</v>
      </c>
      <c r="H1978" s="258"/>
      <c r="I1978" s="258"/>
      <c r="J1978" s="258"/>
      <c r="K1978" s="258"/>
      <c r="L1978" s="258"/>
      <c r="M1978" s="258"/>
      <c r="N1978" s="258"/>
      <c r="O1978" s="258"/>
      <c r="P1978" s="258"/>
      <c r="Q1978" s="258"/>
      <c r="R1978" s="258"/>
      <c r="S1978" s="258"/>
      <c r="T1978" s="258"/>
      <c r="U1978" s="258">
        <v>2445</v>
      </c>
      <c r="V1978" s="279"/>
      <c r="W1978" s="280"/>
    </row>
    <row r="1979" spans="2:23">
      <c r="B1979" s="254">
        <v>46021</v>
      </c>
      <c r="C1979" s="255" t="s">
        <v>4572</v>
      </c>
      <c r="D1979" s="256" t="s">
        <v>4573</v>
      </c>
      <c r="E1979" s="257">
        <v>1412004</v>
      </c>
      <c r="F1979" s="255" t="s">
        <v>3939</v>
      </c>
      <c r="G1979" s="258">
        <v>100</v>
      </c>
      <c r="H1979" s="258"/>
      <c r="I1979" s="258"/>
      <c r="J1979" s="258"/>
      <c r="K1979" s="258"/>
      <c r="L1979" s="258"/>
      <c r="M1979" s="258"/>
      <c r="N1979" s="258"/>
      <c r="O1979" s="258"/>
      <c r="P1979" s="258"/>
      <c r="Q1979" s="258"/>
      <c r="R1979" s="258"/>
      <c r="S1979" s="258"/>
      <c r="T1979" s="258"/>
      <c r="U1979" s="258">
        <v>100</v>
      </c>
      <c r="V1979" s="279"/>
      <c r="W1979" s="280"/>
    </row>
    <row r="1980" spans="2:23">
      <c r="B1980" s="254">
        <v>46021</v>
      </c>
      <c r="C1980" s="255" t="s">
        <v>4572</v>
      </c>
      <c r="D1980" s="256" t="s">
        <v>4573</v>
      </c>
      <c r="E1980" s="257">
        <v>1412007</v>
      </c>
      <c r="F1980" s="255" t="s">
        <v>894</v>
      </c>
      <c r="G1980" s="258">
        <v>200</v>
      </c>
      <c r="H1980" s="258"/>
      <c r="I1980" s="258"/>
      <c r="J1980" s="258"/>
      <c r="K1980" s="258"/>
      <c r="L1980" s="258"/>
      <c r="M1980" s="258"/>
      <c r="N1980" s="258"/>
      <c r="O1980" s="258"/>
      <c r="P1980" s="258"/>
      <c r="Q1980" s="258"/>
      <c r="R1980" s="258"/>
      <c r="S1980" s="258"/>
      <c r="T1980" s="258"/>
      <c r="U1980" s="258">
        <v>200</v>
      </c>
      <c r="V1980" s="279"/>
      <c r="W1980" s="280"/>
    </row>
    <row r="1981" spans="2:23">
      <c r="B1981" s="254">
        <v>46021</v>
      </c>
      <c r="C1981" s="255" t="s">
        <v>4304</v>
      </c>
      <c r="D1981" s="256" t="s">
        <v>4574</v>
      </c>
      <c r="E1981" s="257">
        <v>1430007</v>
      </c>
      <c r="F1981" s="255" t="s">
        <v>924</v>
      </c>
      <c r="G1981" s="258">
        <v>2800</v>
      </c>
      <c r="H1981" s="258"/>
      <c r="I1981" s="258"/>
      <c r="J1981" s="258"/>
      <c r="K1981" s="258"/>
      <c r="L1981" s="258"/>
      <c r="M1981" s="258"/>
      <c r="N1981" s="258"/>
      <c r="O1981" s="258"/>
      <c r="P1981" s="258"/>
      <c r="Q1981" s="258"/>
      <c r="R1981" s="258"/>
      <c r="S1981" s="258"/>
      <c r="T1981" s="258"/>
      <c r="U1981" s="258">
        <v>2800</v>
      </c>
      <c r="V1981" s="279"/>
      <c r="W1981" s="280"/>
    </row>
    <row r="1982" spans="2:23">
      <c r="B1982" s="254">
        <v>46022</v>
      </c>
      <c r="C1982" s="255" t="s">
        <v>4575</v>
      </c>
      <c r="D1982" s="256" t="s">
        <v>4576</v>
      </c>
      <c r="E1982" s="257">
        <v>1412004</v>
      </c>
      <c r="F1982" s="255" t="s">
        <v>3939</v>
      </c>
      <c r="G1982" s="258">
        <v>100</v>
      </c>
      <c r="H1982" s="258"/>
      <c r="I1982" s="258"/>
      <c r="J1982" s="258"/>
      <c r="K1982" s="258"/>
      <c r="L1982" s="258"/>
      <c r="M1982" s="258"/>
      <c r="N1982" s="258"/>
      <c r="O1982" s="258"/>
      <c r="P1982" s="258"/>
      <c r="Q1982" s="258"/>
      <c r="R1982" s="258"/>
      <c r="S1982" s="258"/>
      <c r="T1982" s="258"/>
      <c r="U1982" s="258">
        <v>100</v>
      </c>
      <c r="V1982" s="279"/>
      <c r="W1982" s="280"/>
    </row>
    <row r="1983" spans="2:23">
      <c r="B1983" s="254">
        <v>46022</v>
      </c>
      <c r="C1983" s="255" t="s">
        <v>4577</v>
      </c>
      <c r="D1983" s="256" t="s">
        <v>4578</v>
      </c>
      <c r="E1983" s="257">
        <v>1412022</v>
      </c>
      <c r="F1983" s="255" t="s">
        <v>259</v>
      </c>
      <c r="G1983" s="258">
        <v>618</v>
      </c>
      <c r="H1983" s="258"/>
      <c r="I1983" s="258"/>
      <c r="J1983" s="258"/>
      <c r="K1983" s="258"/>
      <c r="L1983" s="258"/>
      <c r="M1983" s="258"/>
      <c r="N1983" s="258"/>
      <c r="O1983" s="258"/>
      <c r="P1983" s="258"/>
      <c r="Q1983" s="258"/>
      <c r="R1983" s="258"/>
      <c r="S1983" s="258"/>
      <c r="T1983" s="258"/>
      <c r="U1983" s="258">
        <v>618</v>
      </c>
      <c r="V1983" s="279"/>
      <c r="W1983" s="280"/>
    </row>
    <row r="1984" spans="2:23">
      <c r="B1984" s="254" t="s">
        <v>2483</v>
      </c>
      <c r="C1984" s="255" t="s">
        <v>4579</v>
      </c>
      <c r="E1984" s="257">
        <v>1331002</v>
      </c>
      <c r="F1984" s="255" t="s">
        <v>882</v>
      </c>
      <c r="G1984" s="258">
        <v>5178723.94</v>
      </c>
      <c r="H1984" s="258"/>
      <c r="I1984" s="258">
        <v>0</v>
      </c>
      <c r="J1984" s="258"/>
      <c r="K1984" s="258"/>
      <c r="L1984" s="258"/>
      <c r="M1984" s="258"/>
      <c r="N1984" s="258"/>
      <c r="O1984" s="258"/>
      <c r="P1984" s="258">
        <v>5178723.94</v>
      </c>
      <c r="Q1984" s="258"/>
      <c r="R1984" s="258"/>
      <c r="S1984" s="258"/>
      <c r="T1984" s="258"/>
      <c r="U1984" s="258"/>
      <c r="V1984" s="279"/>
      <c r="W1984" s="280"/>
    </row>
    <row r="1985" spans="2:23">
      <c r="B1985" s="254">
        <v>46000</v>
      </c>
      <c r="C1985" s="255" t="s">
        <v>4580</v>
      </c>
      <c r="E1985" s="257" t="s">
        <v>883</v>
      </c>
      <c r="F1985" s="255" t="s">
        <v>884</v>
      </c>
      <c r="G1985" s="258">
        <v>193336.92</v>
      </c>
      <c r="H1985" s="258"/>
      <c r="I1985" s="258"/>
      <c r="J1985" s="258"/>
      <c r="K1985" s="258"/>
      <c r="L1985" s="258"/>
      <c r="M1985" s="258"/>
      <c r="N1985" s="258"/>
      <c r="O1985" s="258"/>
      <c r="P1985" s="258"/>
      <c r="Q1985" s="258"/>
      <c r="R1985" s="258">
        <v>193336.92</v>
      </c>
      <c r="S1985" s="258"/>
      <c r="T1985" s="258"/>
      <c r="U1985" s="258"/>
      <c r="V1985" s="279"/>
      <c r="W1985" s="280"/>
    </row>
    <row r="1986" spans="8:23">
      <c r="H1986" s="258"/>
      <c r="I1986" s="258"/>
      <c r="J1986" s="258"/>
      <c r="K1986" s="258"/>
      <c r="L1986" s="258"/>
      <c r="M1986" s="258"/>
      <c r="N1986" s="258"/>
      <c r="O1986" s="258"/>
      <c r="P1986" s="258"/>
      <c r="Q1986" s="258"/>
      <c r="R1986" s="258"/>
      <c r="S1986" s="258"/>
      <c r="T1986" s="258"/>
      <c r="U1986" s="258"/>
      <c r="V1986" s="279"/>
      <c r="W1986" s="280"/>
    </row>
    <row r="1987" hidden="1" spans="8:23">
      <c r="H1987" s="258"/>
      <c r="I1987" s="258"/>
      <c r="J1987" s="258"/>
      <c r="K1987" s="258"/>
      <c r="L1987" s="258"/>
      <c r="M1987" s="258"/>
      <c r="N1987" s="258"/>
      <c r="O1987" s="258"/>
      <c r="P1987" s="258"/>
      <c r="Q1987" s="258"/>
      <c r="R1987" s="258"/>
      <c r="S1987" s="258"/>
      <c r="T1987" s="258"/>
      <c r="U1987" s="258"/>
      <c r="V1987" s="279"/>
      <c r="W1987" s="280"/>
    </row>
    <row r="1988" hidden="1" spans="8:23">
      <c r="H1988" s="258"/>
      <c r="I1988" s="258"/>
      <c r="J1988" s="258"/>
      <c r="K1988" s="258"/>
      <c r="L1988" s="258"/>
      <c r="M1988" s="258"/>
      <c r="N1988" s="258"/>
      <c r="O1988" s="258"/>
      <c r="P1988" s="258"/>
      <c r="Q1988" s="258"/>
      <c r="R1988" s="258"/>
      <c r="S1988" s="258"/>
      <c r="T1988" s="258"/>
      <c r="U1988" s="258"/>
      <c r="V1988" s="279"/>
      <c r="W1988" s="280"/>
    </row>
    <row r="1989" hidden="1" spans="8:23">
      <c r="H1989" s="258"/>
      <c r="I1989" s="258"/>
      <c r="J1989" s="258"/>
      <c r="K1989" s="258"/>
      <c r="L1989" s="258"/>
      <c r="M1989" s="258"/>
      <c r="N1989" s="258"/>
      <c r="O1989" s="258"/>
      <c r="P1989" s="258"/>
      <c r="Q1989" s="258"/>
      <c r="R1989" s="258"/>
      <c r="S1989" s="258"/>
      <c r="T1989" s="258"/>
      <c r="U1989" s="258"/>
      <c r="V1989" s="279"/>
      <c r="W1989" s="280"/>
    </row>
    <row r="1990" hidden="1" spans="8:23">
      <c r="H1990" s="258"/>
      <c r="I1990" s="258"/>
      <c r="J1990" s="258"/>
      <c r="K1990" s="258"/>
      <c r="L1990" s="258"/>
      <c r="M1990" s="258"/>
      <c r="N1990" s="258"/>
      <c r="O1990" s="258"/>
      <c r="P1990" s="258"/>
      <c r="Q1990" s="258"/>
      <c r="R1990" s="258"/>
      <c r="S1990" s="258"/>
      <c r="T1990" s="258"/>
      <c r="U1990" s="258"/>
      <c r="V1990" s="279"/>
      <c r="W1990" s="280"/>
    </row>
    <row r="1991" hidden="1" spans="8:23">
      <c r="H1991" s="258"/>
      <c r="I1991" s="258"/>
      <c r="J1991" s="258"/>
      <c r="K1991" s="258"/>
      <c r="L1991" s="258"/>
      <c r="M1991" s="258"/>
      <c r="N1991" s="258"/>
      <c r="O1991" s="258"/>
      <c r="P1991" s="258"/>
      <c r="Q1991" s="258"/>
      <c r="R1991" s="258"/>
      <c r="S1991" s="258"/>
      <c r="T1991" s="258"/>
      <c r="U1991" s="258"/>
      <c r="V1991" s="279"/>
      <c r="W1991" s="280"/>
    </row>
    <row r="1992" hidden="1" spans="8:23">
      <c r="H1992" s="258"/>
      <c r="I1992" s="258"/>
      <c r="J1992" s="258"/>
      <c r="K1992" s="258"/>
      <c r="L1992" s="258"/>
      <c r="M1992" s="258"/>
      <c r="N1992" s="258"/>
      <c r="O1992" s="258"/>
      <c r="P1992" s="258"/>
      <c r="Q1992" s="258"/>
      <c r="R1992" s="258"/>
      <c r="S1992" s="258"/>
      <c r="T1992" s="258"/>
      <c r="U1992" s="258"/>
      <c r="V1992" s="279"/>
      <c r="W1992" s="280"/>
    </row>
    <row r="1993" hidden="1" spans="8:23">
      <c r="H1993" s="258"/>
      <c r="I1993" s="258"/>
      <c r="J1993" s="258"/>
      <c r="K1993" s="258"/>
      <c r="L1993" s="258"/>
      <c r="M1993" s="258"/>
      <c r="N1993" s="258"/>
      <c r="O1993" s="258"/>
      <c r="P1993" s="258"/>
      <c r="Q1993" s="258"/>
      <c r="R1993" s="258"/>
      <c r="S1993" s="258"/>
      <c r="T1993" s="258"/>
      <c r="U1993" s="258"/>
      <c r="V1993" s="279"/>
      <c r="W1993" s="280"/>
    </row>
    <row r="1994" hidden="1" spans="8:23">
      <c r="H1994" s="258"/>
      <c r="I1994" s="258"/>
      <c r="J1994" s="258"/>
      <c r="K1994" s="258"/>
      <c r="L1994" s="258"/>
      <c r="M1994" s="258"/>
      <c r="N1994" s="258"/>
      <c r="O1994" s="258"/>
      <c r="P1994" s="258"/>
      <c r="Q1994" s="258"/>
      <c r="R1994" s="258"/>
      <c r="S1994" s="258"/>
      <c r="T1994" s="258"/>
      <c r="U1994" s="258"/>
      <c r="V1994" s="279"/>
      <c r="W1994" s="280"/>
    </row>
    <row r="1995" hidden="1" spans="8:23">
      <c r="H1995" s="258"/>
      <c r="I1995" s="258"/>
      <c r="J1995" s="258"/>
      <c r="K1995" s="258"/>
      <c r="L1995" s="258"/>
      <c r="M1995" s="258"/>
      <c r="N1995" s="258"/>
      <c r="O1995" s="258"/>
      <c r="P1995" s="258"/>
      <c r="Q1995" s="258"/>
      <c r="R1995" s="258"/>
      <c r="S1995" s="258"/>
      <c r="T1995" s="258"/>
      <c r="U1995" s="258"/>
      <c r="V1995" s="279"/>
      <c r="W1995" s="280"/>
    </row>
    <row r="1996" hidden="1" spans="8:23">
      <c r="H1996" s="258"/>
      <c r="I1996" s="258"/>
      <c r="J1996" s="258"/>
      <c r="K1996" s="258"/>
      <c r="L1996" s="258"/>
      <c r="M1996" s="258"/>
      <c r="N1996" s="258"/>
      <c r="O1996" s="258"/>
      <c r="P1996" s="258"/>
      <c r="Q1996" s="258"/>
      <c r="R1996" s="258"/>
      <c r="S1996" s="258"/>
      <c r="T1996" s="258"/>
      <c r="U1996" s="258"/>
      <c r="V1996" s="279"/>
      <c r="W1996" s="280"/>
    </row>
    <row r="1997" hidden="1" spans="8:23">
      <c r="H1997" s="258"/>
      <c r="I1997" s="258"/>
      <c r="J1997" s="258"/>
      <c r="K1997" s="258"/>
      <c r="L1997" s="258"/>
      <c r="M1997" s="258"/>
      <c r="N1997" s="258"/>
      <c r="O1997" s="258"/>
      <c r="P1997" s="258"/>
      <c r="Q1997" s="258"/>
      <c r="R1997" s="258"/>
      <c r="S1997" s="258"/>
      <c r="T1997" s="258"/>
      <c r="U1997" s="258"/>
      <c r="V1997" s="279"/>
      <c r="W1997" s="280"/>
    </row>
    <row r="1998" hidden="1" spans="8:23">
      <c r="H1998" s="258"/>
      <c r="I1998" s="258"/>
      <c r="J1998" s="258"/>
      <c r="K1998" s="258"/>
      <c r="L1998" s="258"/>
      <c r="M1998" s="258"/>
      <c r="N1998" s="258"/>
      <c r="O1998" s="258"/>
      <c r="P1998" s="258"/>
      <c r="Q1998" s="258"/>
      <c r="R1998" s="258"/>
      <c r="S1998" s="258"/>
      <c r="T1998" s="258"/>
      <c r="U1998" s="258"/>
      <c r="V1998" s="279"/>
      <c r="W1998" s="280"/>
    </row>
    <row r="1999" hidden="1" spans="8:23">
      <c r="H1999" s="258"/>
      <c r="I1999" s="258"/>
      <c r="J1999" s="258"/>
      <c r="K1999" s="258"/>
      <c r="L1999" s="258"/>
      <c r="M1999" s="258"/>
      <c r="N1999" s="258"/>
      <c r="O1999" s="258"/>
      <c r="P1999" s="258"/>
      <c r="Q1999" s="258"/>
      <c r="R1999" s="258"/>
      <c r="S1999" s="258"/>
      <c r="T1999" s="258"/>
      <c r="U1999" s="258"/>
      <c r="V1999" s="279"/>
      <c r="W1999" s="280"/>
    </row>
    <row r="2000" hidden="1" spans="8:23">
      <c r="H2000" s="258"/>
      <c r="I2000" s="258"/>
      <c r="J2000" s="258"/>
      <c r="K2000" s="258"/>
      <c r="L2000" s="258"/>
      <c r="M2000" s="258"/>
      <c r="N2000" s="258"/>
      <c r="O2000" s="258"/>
      <c r="P2000" s="258"/>
      <c r="Q2000" s="258"/>
      <c r="R2000" s="258"/>
      <c r="S2000" s="258"/>
      <c r="T2000" s="258"/>
      <c r="U2000" s="258"/>
      <c r="V2000" s="279"/>
      <c r="W2000" s="280"/>
    </row>
    <row r="2001" hidden="1" spans="8:23">
      <c r="H2001" s="258"/>
      <c r="I2001" s="258"/>
      <c r="J2001" s="258"/>
      <c r="K2001" s="258"/>
      <c r="L2001" s="258"/>
      <c r="M2001" s="258"/>
      <c r="N2001" s="258"/>
      <c r="O2001" s="258"/>
      <c r="P2001" s="258"/>
      <c r="Q2001" s="258"/>
      <c r="R2001" s="258"/>
      <c r="S2001" s="258"/>
      <c r="T2001" s="258"/>
      <c r="U2001" s="258"/>
      <c r="V2001" s="279"/>
      <c r="W2001" s="280"/>
    </row>
    <row r="2002" hidden="1" spans="8:23">
      <c r="H2002" s="258"/>
      <c r="I2002" s="258"/>
      <c r="J2002" s="258"/>
      <c r="K2002" s="258"/>
      <c r="L2002" s="258"/>
      <c r="M2002" s="258"/>
      <c r="N2002" s="258"/>
      <c r="O2002" s="258"/>
      <c r="P2002" s="258"/>
      <c r="Q2002" s="258"/>
      <c r="R2002" s="258"/>
      <c r="S2002" s="258"/>
      <c r="T2002" s="258"/>
      <c r="U2002" s="258"/>
      <c r="V2002" s="279"/>
      <c r="W2002" s="280"/>
    </row>
    <row r="2003" hidden="1" spans="8:23">
      <c r="H2003" s="258"/>
      <c r="I2003" s="258"/>
      <c r="J2003" s="258"/>
      <c r="K2003" s="258"/>
      <c r="L2003" s="258"/>
      <c r="M2003" s="258"/>
      <c r="N2003" s="258"/>
      <c r="O2003" s="258"/>
      <c r="P2003" s="258"/>
      <c r="Q2003" s="258"/>
      <c r="R2003" s="258"/>
      <c r="S2003" s="258"/>
      <c r="T2003" s="258"/>
      <c r="U2003" s="258"/>
      <c r="V2003" s="279"/>
      <c r="W2003" s="280"/>
    </row>
    <row r="2004" hidden="1" spans="8:23">
      <c r="H2004" s="258"/>
      <c r="I2004" s="258"/>
      <c r="J2004" s="258"/>
      <c r="K2004" s="258"/>
      <c r="L2004" s="258"/>
      <c r="M2004" s="258"/>
      <c r="N2004" s="258"/>
      <c r="O2004" s="258"/>
      <c r="P2004" s="258"/>
      <c r="Q2004" s="258"/>
      <c r="R2004" s="258"/>
      <c r="S2004" s="258"/>
      <c r="T2004" s="258"/>
      <c r="U2004" s="258"/>
      <c r="V2004" s="279"/>
      <c r="W2004" s="280"/>
    </row>
    <row r="2005" hidden="1" spans="8:23">
      <c r="H2005" s="258"/>
      <c r="I2005" s="258"/>
      <c r="J2005" s="258"/>
      <c r="K2005" s="258"/>
      <c r="L2005" s="258"/>
      <c r="M2005" s="258"/>
      <c r="N2005" s="258"/>
      <c r="O2005" s="258"/>
      <c r="P2005" s="258"/>
      <c r="Q2005" s="258"/>
      <c r="R2005" s="258"/>
      <c r="S2005" s="258"/>
      <c r="T2005" s="258"/>
      <c r="U2005" s="258"/>
      <c r="V2005" s="279"/>
      <c r="W2005" s="280"/>
    </row>
    <row r="2006" hidden="1" spans="8:23">
      <c r="H2006" s="258"/>
      <c r="I2006" s="258"/>
      <c r="J2006" s="258"/>
      <c r="K2006" s="258"/>
      <c r="L2006" s="258"/>
      <c r="M2006" s="258"/>
      <c r="N2006" s="258"/>
      <c r="O2006" s="258"/>
      <c r="P2006" s="258"/>
      <c r="Q2006" s="258"/>
      <c r="R2006" s="258"/>
      <c r="S2006" s="258"/>
      <c r="T2006" s="258"/>
      <c r="U2006" s="258"/>
      <c r="V2006" s="279"/>
      <c r="W2006" s="280"/>
    </row>
    <row r="2007" hidden="1" spans="8:23">
      <c r="H2007" s="258"/>
      <c r="I2007" s="258"/>
      <c r="J2007" s="258"/>
      <c r="K2007" s="258"/>
      <c r="L2007" s="258"/>
      <c r="M2007" s="258"/>
      <c r="N2007" s="258"/>
      <c r="O2007" s="258"/>
      <c r="P2007" s="258"/>
      <c r="Q2007" s="258"/>
      <c r="R2007" s="258"/>
      <c r="S2007" s="258"/>
      <c r="T2007" s="258"/>
      <c r="U2007" s="258"/>
      <c r="V2007" s="279"/>
      <c r="W2007" s="280"/>
    </row>
    <row r="2008" hidden="1" spans="8:23">
      <c r="H2008" s="258"/>
      <c r="I2008" s="258"/>
      <c r="J2008" s="258"/>
      <c r="K2008" s="258"/>
      <c r="L2008" s="258"/>
      <c r="M2008" s="258"/>
      <c r="N2008" s="258"/>
      <c r="O2008" s="258"/>
      <c r="P2008" s="258"/>
      <c r="Q2008" s="258"/>
      <c r="R2008" s="258"/>
      <c r="S2008" s="258"/>
      <c r="T2008" s="258"/>
      <c r="U2008" s="258"/>
      <c r="V2008" s="279"/>
      <c r="W2008" s="280"/>
    </row>
    <row r="2009" hidden="1" spans="8:23">
      <c r="H2009" s="258"/>
      <c r="I2009" s="258"/>
      <c r="J2009" s="258"/>
      <c r="K2009" s="258"/>
      <c r="L2009" s="258"/>
      <c r="M2009" s="258"/>
      <c r="N2009" s="258"/>
      <c r="O2009" s="258"/>
      <c r="P2009" s="258"/>
      <c r="Q2009" s="258"/>
      <c r="R2009" s="258"/>
      <c r="S2009" s="258"/>
      <c r="T2009" s="258"/>
      <c r="U2009" s="258"/>
      <c r="V2009" s="279"/>
      <c r="W2009" s="280"/>
    </row>
    <row r="2010" hidden="1" spans="8:23">
      <c r="H2010" s="258"/>
      <c r="I2010" s="258"/>
      <c r="J2010" s="258"/>
      <c r="K2010" s="258"/>
      <c r="L2010" s="258"/>
      <c r="M2010" s="258"/>
      <c r="N2010" s="258"/>
      <c r="O2010" s="258"/>
      <c r="P2010" s="258"/>
      <c r="Q2010" s="258"/>
      <c r="R2010" s="258"/>
      <c r="S2010" s="258"/>
      <c r="T2010" s="258"/>
      <c r="U2010" s="258"/>
      <c r="V2010" s="279"/>
      <c r="W2010" s="280"/>
    </row>
    <row r="2011" hidden="1" spans="8:23">
      <c r="H2011" s="258"/>
      <c r="I2011" s="258"/>
      <c r="J2011" s="258"/>
      <c r="K2011" s="258"/>
      <c r="L2011" s="258"/>
      <c r="M2011" s="258"/>
      <c r="N2011" s="258"/>
      <c r="O2011" s="258"/>
      <c r="P2011" s="258"/>
      <c r="Q2011" s="258"/>
      <c r="R2011" s="258"/>
      <c r="S2011" s="258"/>
      <c r="T2011" s="258"/>
      <c r="U2011" s="258"/>
      <c r="V2011" s="279"/>
      <c r="W2011" s="280"/>
    </row>
    <row r="2012" hidden="1" spans="8:23">
      <c r="H2012" s="258"/>
      <c r="I2012" s="258"/>
      <c r="J2012" s="258"/>
      <c r="K2012" s="258"/>
      <c r="L2012" s="258"/>
      <c r="M2012" s="258"/>
      <c r="N2012" s="258"/>
      <c r="O2012" s="258"/>
      <c r="P2012" s="258"/>
      <c r="Q2012" s="258"/>
      <c r="R2012" s="258"/>
      <c r="S2012" s="258"/>
      <c r="T2012" s="258"/>
      <c r="U2012" s="258"/>
      <c r="V2012" s="279"/>
      <c r="W2012" s="280"/>
    </row>
    <row r="2013" hidden="1" spans="8:23">
      <c r="H2013" s="258"/>
      <c r="I2013" s="258"/>
      <c r="J2013" s="258"/>
      <c r="K2013" s="258"/>
      <c r="L2013" s="258"/>
      <c r="M2013" s="258"/>
      <c r="N2013" s="258"/>
      <c r="O2013" s="258"/>
      <c r="P2013" s="258"/>
      <c r="Q2013" s="258"/>
      <c r="R2013" s="258"/>
      <c r="S2013" s="258"/>
      <c r="T2013" s="258"/>
      <c r="U2013" s="258"/>
      <c r="V2013" s="279"/>
      <c r="W2013" s="280"/>
    </row>
    <row r="2014" hidden="1" spans="8:23">
      <c r="H2014" s="258"/>
      <c r="I2014" s="258"/>
      <c r="J2014" s="258"/>
      <c r="K2014" s="258"/>
      <c r="L2014" s="258"/>
      <c r="M2014" s="258"/>
      <c r="N2014" s="258"/>
      <c r="O2014" s="258"/>
      <c r="P2014" s="258"/>
      <c r="Q2014" s="258"/>
      <c r="R2014" s="258"/>
      <c r="S2014" s="258"/>
      <c r="T2014" s="258"/>
      <c r="U2014" s="258"/>
      <c r="V2014" s="279"/>
      <c r="W2014" s="280"/>
    </row>
    <row r="2015" hidden="1" spans="8:23">
      <c r="H2015" s="258"/>
      <c r="I2015" s="258"/>
      <c r="J2015" s="258"/>
      <c r="K2015" s="258"/>
      <c r="L2015" s="258"/>
      <c r="M2015" s="258"/>
      <c r="N2015" s="258"/>
      <c r="O2015" s="258"/>
      <c r="P2015" s="258"/>
      <c r="Q2015" s="258"/>
      <c r="R2015" s="258"/>
      <c r="S2015" s="258"/>
      <c r="T2015" s="258"/>
      <c r="U2015" s="258"/>
      <c r="V2015" s="279"/>
      <c r="W2015" s="280"/>
    </row>
    <row r="2016" hidden="1" spans="8:23">
      <c r="H2016" s="258"/>
      <c r="I2016" s="258"/>
      <c r="J2016" s="258"/>
      <c r="K2016" s="258"/>
      <c r="L2016" s="258"/>
      <c r="M2016" s="258"/>
      <c r="N2016" s="258"/>
      <c r="O2016" s="258"/>
      <c r="P2016" s="258"/>
      <c r="Q2016" s="258"/>
      <c r="R2016" s="258"/>
      <c r="S2016" s="258"/>
      <c r="T2016" s="258"/>
      <c r="U2016" s="258"/>
      <c r="V2016" s="279"/>
      <c r="W2016" s="280"/>
    </row>
    <row r="2017" hidden="1" spans="8:23">
      <c r="H2017" s="258"/>
      <c r="I2017" s="258"/>
      <c r="J2017" s="258"/>
      <c r="K2017" s="258"/>
      <c r="L2017" s="258"/>
      <c r="M2017" s="258"/>
      <c r="N2017" s="258"/>
      <c r="O2017" s="258"/>
      <c r="P2017" s="258"/>
      <c r="Q2017" s="258"/>
      <c r="R2017" s="258"/>
      <c r="S2017" s="258"/>
      <c r="T2017" s="258"/>
      <c r="U2017" s="258"/>
      <c r="V2017" s="279"/>
      <c r="W2017" s="280"/>
    </row>
    <row r="2018" hidden="1" spans="8:23">
      <c r="H2018" s="258"/>
      <c r="I2018" s="258"/>
      <c r="J2018" s="258"/>
      <c r="K2018" s="258"/>
      <c r="L2018" s="258"/>
      <c r="M2018" s="258"/>
      <c r="N2018" s="258"/>
      <c r="O2018" s="258"/>
      <c r="P2018" s="258"/>
      <c r="Q2018" s="258"/>
      <c r="R2018" s="258"/>
      <c r="S2018" s="258"/>
      <c r="T2018" s="258"/>
      <c r="U2018" s="258"/>
      <c r="V2018" s="279"/>
      <c r="W2018" s="280"/>
    </row>
    <row r="2019" hidden="1" spans="8:23">
      <c r="H2019" s="258"/>
      <c r="I2019" s="258"/>
      <c r="J2019" s="258"/>
      <c r="K2019" s="258"/>
      <c r="L2019" s="258"/>
      <c r="M2019" s="258"/>
      <c r="N2019" s="258"/>
      <c r="O2019" s="258"/>
      <c r="P2019" s="258"/>
      <c r="Q2019" s="258"/>
      <c r="R2019" s="258"/>
      <c r="S2019" s="258"/>
      <c r="T2019" s="258"/>
      <c r="U2019" s="258"/>
      <c r="V2019" s="279"/>
      <c r="W2019" s="280"/>
    </row>
    <row r="2020" hidden="1" spans="8:23">
      <c r="H2020" s="258"/>
      <c r="I2020" s="258"/>
      <c r="J2020" s="258"/>
      <c r="K2020" s="258"/>
      <c r="L2020" s="258"/>
      <c r="M2020" s="258"/>
      <c r="N2020" s="258"/>
      <c r="O2020" s="258"/>
      <c r="P2020" s="258"/>
      <c r="Q2020" s="258"/>
      <c r="R2020" s="258"/>
      <c r="S2020" s="258"/>
      <c r="T2020" s="258"/>
      <c r="U2020" s="258"/>
      <c r="V2020" s="279"/>
      <c r="W2020" s="280"/>
    </row>
    <row r="2021" hidden="1" spans="8:23">
      <c r="H2021" s="258"/>
      <c r="I2021" s="258"/>
      <c r="J2021" s="258"/>
      <c r="K2021" s="258"/>
      <c r="L2021" s="258"/>
      <c r="M2021" s="258"/>
      <c r="N2021" s="258"/>
      <c r="O2021" s="258"/>
      <c r="P2021" s="258"/>
      <c r="Q2021" s="258"/>
      <c r="R2021" s="258"/>
      <c r="S2021" s="258"/>
      <c r="T2021" s="258"/>
      <c r="U2021" s="258"/>
      <c r="V2021" s="279"/>
      <c r="W2021" s="280"/>
    </row>
    <row r="2022" hidden="1" spans="8:23">
      <c r="H2022" s="258"/>
      <c r="I2022" s="258"/>
      <c r="J2022" s="258"/>
      <c r="K2022" s="258"/>
      <c r="L2022" s="258"/>
      <c r="M2022" s="258"/>
      <c r="N2022" s="258"/>
      <c r="O2022" s="258"/>
      <c r="P2022" s="258"/>
      <c r="Q2022" s="258"/>
      <c r="R2022" s="258"/>
      <c r="S2022" s="258"/>
      <c r="T2022" s="258"/>
      <c r="U2022" s="258"/>
      <c r="V2022" s="279"/>
      <c r="W2022" s="280"/>
    </row>
    <row r="2023" hidden="1" spans="8:23">
      <c r="H2023" s="258"/>
      <c r="I2023" s="258"/>
      <c r="J2023" s="258"/>
      <c r="K2023" s="258"/>
      <c r="L2023" s="258"/>
      <c r="M2023" s="258"/>
      <c r="N2023" s="258"/>
      <c r="O2023" s="258"/>
      <c r="P2023" s="258"/>
      <c r="Q2023" s="258"/>
      <c r="R2023" s="258"/>
      <c r="S2023" s="258"/>
      <c r="T2023" s="258"/>
      <c r="U2023" s="258"/>
      <c r="V2023" s="279"/>
      <c r="W2023" s="280"/>
    </row>
    <row r="2024" hidden="1" spans="8:23">
      <c r="H2024" s="258"/>
      <c r="I2024" s="258"/>
      <c r="J2024" s="258"/>
      <c r="K2024" s="258"/>
      <c r="L2024" s="258"/>
      <c r="M2024" s="258"/>
      <c r="N2024" s="258"/>
      <c r="O2024" s="258"/>
      <c r="P2024" s="258"/>
      <c r="Q2024" s="258"/>
      <c r="R2024" s="258"/>
      <c r="S2024" s="258"/>
      <c r="T2024" s="258"/>
      <c r="U2024" s="258"/>
      <c r="V2024" s="279"/>
      <c r="W2024" s="280"/>
    </row>
    <row r="2025" hidden="1" spans="8:23">
      <c r="H2025" s="258"/>
      <c r="I2025" s="258"/>
      <c r="J2025" s="258"/>
      <c r="K2025" s="258"/>
      <c r="L2025" s="258"/>
      <c r="M2025" s="258"/>
      <c r="N2025" s="258"/>
      <c r="O2025" s="258"/>
      <c r="P2025" s="258"/>
      <c r="Q2025" s="258"/>
      <c r="R2025" s="258"/>
      <c r="S2025" s="258"/>
      <c r="T2025" s="258"/>
      <c r="U2025" s="258"/>
      <c r="V2025" s="279"/>
      <c r="W2025" s="280"/>
    </row>
    <row r="2026" hidden="1" spans="8:23">
      <c r="H2026" s="258"/>
      <c r="I2026" s="258"/>
      <c r="J2026" s="258"/>
      <c r="K2026" s="258"/>
      <c r="L2026" s="258"/>
      <c r="M2026" s="258"/>
      <c r="N2026" s="258"/>
      <c r="O2026" s="258"/>
      <c r="P2026" s="258"/>
      <c r="Q2026" s="258"/>
      <c r="R2026" s="258"/>
      <c r="S2026" s="258"/>
      <c r="T2026" s="258"/>
      <c r="U2026" s="258"/>
      <c r="V2026" s="279"/>
      <c r="W2026" s="280"/>
    </row>
    <row r="2027" hidden="1" spans="8:23">
      <c r="H2027" s="258"/>
      <c r="I2027" s="258"/>
      <c r="J2027" s="258"/>
      <c r="K2027" s="258"/>
      <c r="L2027" s="258"/>
      <c r="M2027" s="258"/>
      <c r="N2027" s="258"/>
      <c r="O2027" s="258"/>
      <c r="P2027" s="258"/>
      <c r="Q2027" s="258"/>
      <c r="R2027" s="258"/>
      <c r="S2027" s="258"/>
      <c r="T2027" s="258"/>
      <c r="U2027" s="258"/>
      <c r="V2027" s="279"/>
      <c r="W2027" s="280"/>
    </row>
    <row r="2028" hidden="1" spans="8:23">
      <c r="H2028" s="258"/>
      <c r="I2028" s="258"/>
      <c r="J2028" s="258"/>
      <c r="K2028" s="258"/>
      <c r="L2028" s="258"/>
      <c r="M2028" s="258"/>
      <c r="N2028" s="258"/>
      <c r="O2028" s="258"/>
      <c r="P2028" s="258"/>
      <c r="Q2028" s="258"/>
      <c r="R2028" s="258"/>
      <c r="S2028" s="258"/>
      <c r="T2028" s="258"/>
      <c r="U2028" s="258"/>
      <c r="V2028" s="279"/>
      <c r="W2028" s="280"/>
    </row>
    <row r="2029" hidden="1" spans="8:23">
      <c r="H2029" s="258"/>
      <c r="I2029" s="258"/>
      <c r="J2029" s="258"/>
      <c r="K2029" s="258"/>
      <c r="L2029" s="258"/>
      <c r="M2029" s="258"/>
      <c r="N2029" s="258"/>
      <c r="O2029" s="258"/>
      <c r="P2029" s="258"/>
      <c r="Q2029" s="258"/>
      <c r="R2029" s="258"/>
      <c r="S2029" s="258"/>
      <c r="T2029" s="258"/>
      <c r="U2029" s="258"/>
      <c r="V2029" s="279"/>
      <c r="W2029" s="280"/>
    </row>
    <row r="2030" hidden="1" spans="8:23">
      <c r="H2030" s="258"/>
      <c r="I2030" s="258"/>
      <c r="J2030" s="258"/>
      <c r="K2030" s="258"/>
      <c r="L2030" s="258"/>
      <c r="M2030" s="258"/>
      <c r="N2030" s="258"/>
      <c r="O2030" s="258"/>
      <c r="P2030" s="258"/>
      <c r="Q2030" s="258"/>
      <c r="R2030" s="258"/>
      <c r="S2030" s="258"/>
      <c r="T2030" s="258"/>
      <c r="U2030" s="258"/>
      <c r="V2030" s="279"/>
      <c r="W2030" s="280"/>
    </row>
    <row r="2031" hidden="1" spans="8:23">
      <c r="H2031" s="258"/>
      <c r="I2031" s="258"/>
      <c r="J2031" s="258"/>
      <c r="K2031" s="258"/>
      <c r="L2031" s="258"/>
      <c r="M2031" s="258"/>
      <c r="N2031" s="258"/>
      <c r="O2031" s="258"/>
      <c r="P2031" s="258"/>
      <c r="Q2031" s="258"/>
      <c r="R2031" s="258"/>
      <c r="S2031" s="258"/>
      <c r="T2031" s="258"/>
      <c r="U2031" s="258"/>
      <c r="V2031" s="279"/>
      <c r="W2031" s="280"/>
    </row>
    <row r="2032" hidden="1" spans="8:23">
      <c r="H2032" s="258"/>
      <c r="I2032" s="258"/>
      <c r="J2032" s="258"/>
      <c r="K2032" s="258"/>
      <c r="L2032" s="258"/>
      <c r="M2032" s="258"/>
      <c r="N2032" s="258"/>
      <c r="O2032" s="258"/>
      <c r="P2032" s="258"/>
      <c r="Q2032" s="258"/>
      <c r="R2032" s="258"/>
      <c r="S2032" s="258"/>
      <c r="T2032" s="258"/>
      <c r="U2032" s="258"/>
      <c r="V2032" s="279"/>
      <c r="W2032" s="280"/>
    </row>
    <row r="2033" hidden="1" spans="8:23">
      <c r="H2033" s="258"/>
      <c r="I2033" s="258"/>
      <c r="J2033" s="258"/>
      <c r="K2033" s="258"/>
      <c r="L2033" s="258"/>
      <c r="M2033" s="258"/>
      <c r="N2033" s="258"/>
      <c r="O2033" s="258"/>
      <c r="P2033" s="258"/>
      <c r="Q2033" s="258"/>
      <c r="R2033" s="258"/>
      <c r="S2033" s="258"/>
      <c r="T2033" s="258"/>
      <c r="U2033" s="258"/>
      <c r="V2033" s="279"/>
      <c r="W2033" s="280"/>
    </row>
    <row r="2034" hidden="1" spans="8:23">
      <c r="H2034" s="258"/>
      <c r="I2034" s="258"/>
      <c r="J2034" s="258"/>
      <c r="K2034" s="258"/>
      <c r="L2034" s="258"/>
      <c r="M2034" s="258"/>
      <c r="N2034" s="258"/>
      <c r="O2034" s="258"/>
      <c r="P2034" s="258"/>
      <c r="Q2034" s="258"/>
      <c r="R2034" s="258"/>
      <c r="S2034" s="258"/>
      <c r="T2034" s="258"/>
      <c r="U2034" s="258"/>
      <c r="V2034" s="279"/>
      <c r="W2034" s="280"/>
    </row>
    <row r="2035" hidden="1" spans="8:23">
      <c r="H2035" s="258"/>
      <c r="I2035" s="258"/>
      <c r="J2035" s="258"/>
      <c r="K2035" s="258"/>
      <c r="L2035" s="258"/>
      <c r="M2035" s="258"/>
      <c r="N2035" s="258"/>
      <c r="O2035" s="258"/>
      <c r="P2035" s="258"/>
      <c r="Q2035" s="258"/>
      <c r="R2035" s="258"/>
      <c r="S2035" s="258"/>
      <c r="T2035" s="258"/>
      <c r="U2035" s="258"/>
      <c r="V2035" s="279"/>
      <c r="W2035" s="280"/>
    </row>
    <row r="2036" hidden="1" spans="8:23">
      <c r="H2036" s="258"/>
      <c r="I2036" s="258"/>
      <c r="J2036" s="258"/>
      <c r="K2036" s="258"/>
      <c r="L2036" s="258"/>
      <c r="M2036" s="258"/>
      <c r="N2036" s="258"/>
      <c r="O2036" s="258"/>
      <c r="P2036" s="258"/>
      <c r="Q2036" s="258"/>
      <c r="R2036" s="258"/>
      <c r="S2036" s="258"/>
      <c r="T2036" s="258"/>
      <c r="U2036" s="258"/>
      <c r="V2036" s="279"/>
      <c r="W2036" s="280"/>
    </row>
    <row r="2037" hidden="1" spans="8:23">
      <c r="H2037" s="258"/>
      <c r="I2037" s="258"/>
      <c r="J2037" s="258"/>
      <c r="K2037" s="258"/>
      <c r="L2037" s="258"/>
      <c r="M2037" s="258"/>
      <c r="N2037" s="258"/>
      <c r="O2037" s="258"/>
      <c r="P2037" s="258"/>
      <c r="Q2037" s="258"/>
      <c r="R2037" s="258"/>
      <c r="S2037" s="258"/>
      <c r="T2037" s="258"/>
      <c r="U2037" s="258"/>
      <c r="V2037" s="279"/>
      <c r="W2037" s="280"/>
    </row>
    <row r="2038" hidden="1" spans="8:23">
      <c r="H2038" s="258"/>
      <c r="I2038" s="258"/>
      <c r="J2038" s="258"/>
      <c r="K2038" s="258"/>
      <c r="L2038" s="258"/>
      <c r="M2038" s="258"/>
      <c r="N2038" s="258"/>
      <c r="O2038" s="258"/>
      <c r="P2038" s="258"/>
      <c r="Q2038" s="258"/>
      <c r="R2038" s="258"/>
      <c r="S2038" s="258"/>
      <c r="T2038" s="258"/>
      <c r="U2038" s="258"/>
      <c r="V2038" s="279"/>
      <c r="W2038" s="280"/>
    </row>
    <row r="2039" hidden="1" spans="8:23">
      <c r="H2039" s="258"/>
      <c r="I2039" s="258"/>
      <c r="J2039" s="258"/>
      <c r="K2039" s="258"/>
      <c r="L2039" s="258"/>
      <c r="M2039" s="258"/>
      <c r="N2039" s="258"/>
      <c r="O2039" s="258"/>
      <c r="P2039" s="258"/>
      <c r="Q2039" s="258"/>
      <c r="R2039" s="258"/>
      <c r="S2039" s="258"/>
      <c r="T2039" s="258"/>
      <c r="U2039" s="258"/>
      <c r="V2039" s="279"/>
      <c r="W2039" s="280"/>
    </row>
    <row r="2040" hidden="1" spans="8:23">
      <c r="H2040" s="258"/>
      <c r="I2040" s="258"/>
      <c r="J2040" s="258"/>
      <c r="K2040" s="258"/>
      <c r="L2040" s="258"/>
      <c r="M2040" s="258"/>
      <c r="N2040" s="258"/>
      <c r="O2040" s="258"/>
      <c r="P2040" s="258"/>
      <c r="Q2040" s="258"/>
      <c r="R2040" s="258"/>
      <c r="S2040" s="258"/>
      <c r="T2040" s="258"/>
      <c r="U2040" s="258"/>
      <c r="V2040" s="279"/>
      <c r="W2040" s="280"/>
    </row>
    <row r="2041" hidden="1" spans="8:23">
      <c r="H2041" s="258"/>
      <c r="I2041" s="258"/>
      <c r="J2041" s="258"/>
      <c r="K2041" s="258"/>
      <c r="L2041" s="258"/>
      <c r="M2041" s="258"/>
      <c r="N2041" s="258"/>
      <c r="O2041" s="258"/>
      <c r="P2041" s="258"/>
      <c r="Q2041" s="258"/>
      <c r="R2041" s="258"/>
      <c r="S2041" s="258"/>
      <c r="T2041" s="258"/>
      <c r="U2041" s="258"/>
      <c r="V2041" s="279"/>
      <c r="W2041" s="280"/>
    </row>
    <row r="2042" hidden="1" spans="8:23">
      <c r="H2042" s="258"/>
      <c r="I2042" s="258"/>
      <c r="J2042" s="258"/>
      <c r="K2042" s="258"/>
      <c r="L2042" s="258"/>
      <c r="M2042" s="258"/>
      <c r="N2042" s="258"/>
      <c r="O2042" s="258"/>
      <c r="P2042" s="258"/>
      <c r="Q2042" s="258"/>
      <c r="R2042" s="258"/>
      <c r="S2042" s="258"/>
      <c r="T2042" s="258"/>
      <c r="U2042" s="258"/>
      <c r="V2042" s="279"/>
      <c r="W2042" s="280"/>
    </row>
    <row r="2043" hidden="1" spans="8:23">
      <c r="H2043" s="258"/>
      <c r="I2043" s="258"/>
      <c r="J2043" s="258"/>
      <c r="K2043" s="258"/>
      <c r="L2043" s="258"/>
      <c r="M2043" s="258"/>
      <c r="N2043" s="258"/>
      <c r="O2043" s="258"/>
      <c r="P2043" s="258"/>
      <c r="Q2043" s="258"/>
      <c r="R2043" s="258"/>
      <c r="S2043" s="258"/>
      <c r="T2043" s="258"/>
      <c r="U2043" s="258"/>
      <c r="V2043" s="279"/>
      <c r="W2043" s="280"/>
    </row>
    <row r="2044" hidden="1" spans="8:23">
      <c r="H2044" s="258"/>
      <c r="I2044" s="258"/>
      <c r="J2044" s="258"/>
      <c r="K2044" s="258"/>
      <c r="L2044" s="258"/>
      <c r="M2044" s="258"/>
      <c r="N2044" s="258"/>
      <c r="O2044" s="258"/>
      <c r="P2044" s="258"/>
      <c r="Q2044" s="258"/>
      <c r="R2044" s="258"/>
      <c r="S2044" s="258"/>
      <c r="T2044" s="258"/>
      <c r="U2044" s="258"/>
      <c r="V2044" s="279"/>
      <c r="W2044" s="280"/>
    </row>
    <row r="2045" hidden="1" spans="8:23">
      <c r="H2045" s="258"/>
      <c r="I2045" s="258"/>
      <c r="J2045" s="258"/>
      <c r="K2045" s="258"/>
      <c r="L2045" s="258"/>
      <c r="M2045" s="258"/>
      <c r="N2045" s="258"/>
      <c r="O2045" s="258"/>
      <c r="P2045" s="258"/>
      <c r="Q2045" s="258"/>
      <c r="R2045" s="258"/>
      <c r="S2045" s="258"/>
      <c r="T2045" s="258"/>
      <c r="U2045" s="258"/>
      <c r="V2045" s="279"/>
      <c r="W2045" s="280"/>
    </row>
    <row r="2046" hidden="1" spans="8:23">
      <c r="H2046" s="258"/>
      <c r="I2046" s="258"/>
      <c r="J2046" s="258"/>
      <c r="K2046" s="258"/>
      <c r="L2046" s="258"/>
      <c r="M2046" s="258"/>
      <c r="N2046" s="258"/>
      <c r="O2046" s="258"/>
      <c r="P2046" s="258"/>
      <c r="Q2046" s="258"/>
      <c r="R2046" s="258"/>
      <c r="S2046" s="258"/>
      <c r="T2046" s="258"/>
      <c r="U2046" s="258"/>
      <c r="V2046" s="279"/>
      <c r="W2046" s="280"/>
    </row>
    <row r="2047" hidden="1" spans="8:23">
      <c r="H2047" s="258"/>
      <c r="I2047" s="258"/>
      <c r="J2047" s="258"/>
      <c r="K2047" s="258"/>
      <c r="L2047" s="258"/>
      <c r="M2047" s="258"/>
      <c r="N2047" s="258"/>
      <c r="O2047" s="258"/>
      <c r="P2047" s="258"/>
      <c r="Q2047" s="258"/>
      <c r="R2047" s="258"/>
      <c r="S2047" s="258"/>
      <c r="T2047" s="258"/>
      <c r="U2047" s="258"/>
      <c r="V2047" s="279"/>
      <c r="W2047" s="280"/>
    </row>
    <row r="2048" hidden="1" spans="8:23">
      <c r="H2048" s="258"/>
      <c r="I2048" s="258"/>
      <c r="J2048" s="258"/>
      <c r="K2048" s="258"/>
      <c r="L2048" s="258"/>
      <c r="M2048" s="258"/>
      <c r="N2048" s="258"/>
      <c r="O2048" s="258"/>
      <c r="P2048" s="258"/>
      <c r="Q2048" s="258"/>
      <c r="R2048" s="258"/>
      <c r="S2048" s="258"/>
      <c r="T2048" s="258"/>
      <c r="U2048" s="258"/>
      <c r="V2048" s="279"/>
      <c r="W2048" s="280"/>
    </row>
    <row r="2049" hidden="1" spans="8:23">
      <c r="H2049" s="258"/>
      <c r="I2049" s="258"/>
      <c r="J2049" s="258"/>
      <c r="K2049" s="258"/>
      <c r="L2049" s="258"/>
      <c r="M2049" s="258"/>
      <c r="N2049" s="258"/>
      <c r="O2049" s="258"/>
      <c r="P2049" s="258"/>
      <c r="Q2049" s="258"/>
      <c r="R2049" s="258"/>
      <c r="S2049" s="258"/>
      <c r="T2049" s="258"/>
      <c r="U2049" s="258"/>
      <c r="V2049" s="279"/>
      <c r="W2049" s="280"/>
    </row>
    <row r="2050" hidden="1" spans="8:23">
      <c r="H2050" s="258"/>
      <c r="I2050" s="258"/>
      <c r="J2050" s="258"/>
      <c r="K2050" s="258"/>
      <c r="L2050" s="258"/>
      <c r="M2050" s="258"/>
      <c r="N2050" s="258"/>
      <c r="O2050" s="258"/>
      <c r="P2050" s="258"/>
      <c r="Q2050" s="258"/>
      <c r="R2050" s="258"/>
      <c r="S2050" s="258"/>
      <c r="T2050" s="258"/>
      <c r="U2050" s="258"/>
      <c r="V2050" s="279"/>
      <c r="W2050" s="280"/>
    </row>
    <row r="2051" hidden="1" spans="8:23">
      <c r="H2051" s="258"/>
      <c r="I2051" s="258"/>
      <c r="J2051" s="258"/>
      <c r="K2051" s="258"/>
      <c r="L2051" s="258"/>
      <c r="M2051" s="258"/>
      <c r="N2051" s="258"/>
      <c r="O2051" s="258"/>
      <c r="P2051" s="258"/>
      <c r="Q2051" s="258"/>
      <c r="R2051" s="258"/>
      <c r="S2051" s="258"/>
      <c r="T2051" s="258"/>
      <c r="U2051" s="258"/>
      <c r="V2051" s="279"/>
      <c r="W2051" s="280"/>
    </row>
    <row r="2052" hidden="1" spans="8:23">
      <c r="H2052" s="258"/>
      <c r="I2052" s="258"/>
      <c r="J2052" s="258"/>
      <c r="K2052" s="258"/>
      <c r="L2052" s="258"/>
      <c r="M2052" s="258"/>
      <c r="N2052" s="258"/>
      <c r="O2052" s="258"/>
      <c r="P2052" s="258"/>
      <c r="Q2052" s="258"/>
      <c r="R2052" s="258"/>
      <c r="S2052" s="258"/>
      <c r="T2052" s="258"/>
      <c r="U2052" s="258"/>
      <c r="V2052" s="279"/>
      <c r="W2052" s="280"/>
    </row>
    <row r="2053" hidden="1" spans="8:23">
      <c r="H2053" s="258"/>
      <c r="I2053" s="258"/>
      <c r="J2053" s="258"/>
      <c r="K2053" s="258"/>
      <c r="L2053" s="258"/>
      <c r="M2053" s="258"/>
      <c r="N2053" s="258"/>
      <c r="O2053" s="258"/>
      <c r="P2053" s="258"/>
      <c r="Q2053" s="258"/>
      <c r="R2053" s="258"/>
      <c r="S2053" s="258"/>
      <c r="T2053" s="258"/>
      <c r="U2053" s="258"/>
      <c r="V2053" s="279"/>
      <c r="W2053" s="280"/>
    </row>
    <row r="2054" hidden="1" spans="8:23">
      <c r="H2054" s="258"/>
      <c r="I2054" s="258"/>
      <c r="J2054" s="258"/>
      <c r="K2054" s="258"/>
      <c r="L2054" s="258"/>
      <c r="M2054" s="258"/>
      <c r="N2054" s="258"/>
      <c r="O2054" s="258"/>
      <c r="P2054" s="258"/>
      <c r="Q2054" s="258"/>
      <c r="R2054" s="258"/>
      <c r="S2054" s="258"/>
      <c r="T2054" s="258"/>
      <c r="U2054" s="258"/>
      <c r="V2054" s="279"/>
      <c r="W2054" s="280"/>
    </row>
    <row r="2055" hidden="1" spans="8:23">
      <c r="H2055" s="258"/>
      <c r="I2055" s="258"/>
      <c r="J2055" s="258"/>
      <c r="K2055" s="258"/>
      <c r="L2055" s="258"/>
      <c r="M2055" s="258"/>
      <c r="N2055" s="258"/>
      <c r="O2055" s="258"/>
      <c r="P2055" s="258"/>
      <c r="Q2055" s="258"/>
      <c r="R2055" s="258"/>
      <c r="S2055" s="258"/>
      <c r="T2055" s="258"/>
      <c r="U2055" s="258"/>
      <c r="V2055" s="279"/>
      <c r="W2055" s="280"/>
    </row>
    <row r="2056" hidden="1" spans="8:23">
      <c r="H2056" s="258"/>
      <c r="I2056" s="258"/>
      <c r="J2056" s="258"/>
      <c r="K2056" s="258"/>
      <c r="L2056" s="258"/>
      <c r="M2056" s="258"/>
      <c r="N2056" s="258"/>
      <c r="O2056" s="258"/>
      <c r="P2056" s="258"/>
      <c r="Q2056" s="258"/>
      <c r="R2056" s="258"/>
      <c r="S2056" s="258"/>
      <c r="T2056" s="258"/>
      <c r="U2056" s="258"/>
      <c r="V2056" s="279"/>
      <c r="W2056" s="280"/>
    </row>
    <row r="2057" hidden="1" spans="8:23">
      <c r="H2057" s="258"/>
      <c r="I2057" s="258"/>
      <c r="J2057" s="258"/>
      <c r="K2057" s="258"/>
      <c r="L2057" s="258"/>
      <c r="M2057" s="258"/>
      <c r="N2057" s="258"/>
      <c r="O2057" s="258"/>
      <c r="P2057" s="258"/>
      <c r="Q2057" s="258"/>
      <c r="R2057" s="258"/>
      <c r="S2057" s="258"/>
      <c r="T2057" s="258"/>
      <c r="U2057" s="258"/>
      <c r="V2057" s="279"/>
      <c r="W2057" s="280"/>
    </row>
    <row r="2058" hidden="1" spans="8:23">
      <c r="H2058" s="258"/>
      <c r="I2058" s="258"/>
      <c r="J2058" s="258"/>
      <c r="K2058" s="258"/>
      <c r="L2058" s="258"/>
      <c r="M2058" s="258"/>
      <c r="N2058" s="258"/>
      <c r="O2058" s="258"/>
      <c r="P2058" s="258"/>
      <c r="Q2058" s="258"/>
      <c r="R2058" s="258"/>
      <c r="S2058" s="258"/>
      <c r="T2058" s="258"/>
      <c r="U2058" s="258"/>
      <c r="V2058" s="279"/>
      <c r="W2058" s="280"/>
    </row>
    <row r="2059" hidden="1" spans="8:23">
      <c r="H2059" s="258"/>
      <c r="I2059" s="258"/>
      <c r="J2059" s="258"/>
      <c r="K2059" s="258"/>
      <c r="L2059" s="258"/>
      <c r="M2059" s="258"/>
      <c r="N2059" s="258"/>
      <c r="O2059" s="258"/>
      <c r="P2059" s="258"/>
      <c r="Q2059" s="258"/>
      <c r="R2059" s="258"/>
      <c r="S2059" s="258"/>
      <c r="T2059" s="258"/>
      <c r="U2059" s="258"/>
      <c r="V2059" s="279"/>
      <c r="W2059" s="280"/>
    </row>
    <row r="2060" hidden="1" spans="8:23">
      <c r="H2060" s="258"/>
      <c r="I2060" s="258"/>
      <c r="J2060" s="258"/>
      <c r="K2060" s="258"/>
      <c r="L2060" s="258"/>
      <c r="M2060" s="258"/>
      <c r="N2060" s="258"/>
      <c r="O2060" s="258"/>
      <c r="P2060" s="258"/>
      <c r="Q2060" s="258"/>
      <c r="R2060" s="258"/>
      <c r="S2060" s="258"/>
      <c r="T2060" s="258"/>
      <c r="U2060" s="258"/>
      <c r="V2060" s="279"/>
      <c r="W2060" s="280"/>
    </row>
    <row r="2061" hidden="1" spans="8:23">
      <c r="H2061" s="258"/>
      <c r="I2061" s="258"/>
      <c r="J2061" s="258"/>
      <c r="K2061" s="258"/>
      <c r="L2061" s="258"/>
      <c r="M2061" s="258"/>
      <c r="N2061" s="258"/>
      <c r="O2061" s="258"/>
      <c r="P2061" s="258"/>
      <c r="Q2061" s="258"/>
      <c r="R2061" s="258"/>
      <c r="S2061" s="258"/>
      <c r="T2061" s="258"/>
      <c r="U2061" s="258"/>
      <c r="V2061" s="279"/>
      <c r="W2061" s="280"/>
    </row>
    <row r="2062" hidden="1" spans="8:23">
      <c r="H2062" s="258"/>
      <c r="I2062" s="258"/>
      <c r="J2062" s="258"/>
      <c r="K2062" s="258"/>
      <c r="L2062" s="258"/>
      <c r="M2062" s="258"/>
      <c r="N2062" s="258"/>
      <c r="O2062" s="258"/>
      <c r="P2062" s="258"/>
      <c r="Q2062" s="258"/>
      <c r="R2062" s="258"/>
      <c r="S2062" s="258"/>
      <c r="T2062" s="258"/>
      <c r="U2062" s="258"/>
      <c r="V2062" s="279"/>
      <c r="W2062" s="280"/>
    </row>
    <row r="2063" hidden="1" spans="8:23">
      <c r="H2063" s="258"/>
      <c r="I2063" s="258"/>
      <c r="J2063" s="258"/>
      <c r="K2063" s="258"/>
      <c r="L2063" s="258"/>
      <c r="M2063" s="258"/>
      <c r="N2063" s="258"/>
      <c r="O2063" s="258"/>
      <c r="P2063" s="258"/>
      <c r="Q2063" s="258"/>
      <c r="R2063" s="258"/>
      <c r="S2063" s="258"/>
      <c r="T2063" s="258"/>
      <c r="U2063" s="258"/>
      <c r="V2063" s="279"/>
      <c r="W2063" s="280"/>
    </row>
    <row r="2064" hidden="1" spans="8:23">
      <c r="H2064" s="258"/>
      <c r="I2064" s="258"/>
      <c r="J2064" s="258"/>
      <c r="K2064" s="258"/>
      <c r="L2064" s="258"/>
      <c r="M2064" s="258"/>
      <c r="N2064" s="258"/>
      <c r="O2064" s="258"/>
      <c r="P2064" s="258"/>
      <c r="Q2064" s="258"/>
      <c r="R2064" s="258"/>
      <c r="S2064" s="258"/>
      <c r="T2064" s="258"/>
      <c r="U2064" s="258"/>
      <c r="V2064" s="279"/>
      <c r="W2064" s="280"/>
    </row>
    <row r="2065" hidden="1" spans="8:23">
      <c r="H2065" s="258"/>
      <c r="I2065" s="258"/>
      <c r="J2065" s="258"/>
      <c r="K2065" s="258"/>
      <c r="L2065" s="258"/>
      <c r="M2065" s="258"/>
      <c r="N2065" s="258"/>
      <c r="O2065" s="258"/>
      <c r="P2065" s="258"/>
      <c r="Q2065" s="258"/>
      <c r="R2065" s="258"/>
      <c r="S2065" s="258"/>
      <c r="T2065" s="258"/>
      <c r="U2065" s="258"/>
      <c r="V2065" s="279"/>
      <c r="W2065" s="280"/>
    </row>
    <row r="2066" hidden="1" spans="8:23">
      <c r="H2066" s="258"/>
      <c r="I2066" s="258"/>
      <c r="J2066" s="258"/>
      <c r="K2066" s="258"/>
      <c r="L2066" s="258"/>
      <c r="M2066" s="258"/>
      <c r="N2066" s="258"/>
      <c r="O2066" s="258"/>
      <c r="P2066" s="258"/>
      <c r="Q2066" s="258"/>
      <c r="R2066" s="258"/>
      <c r="S2066" s="258"/>
      <c r="T2066" s="258"/>
      <c r="U2066" s="258"/>
      <c r="V2066" s="279"/>
      <c r="W2066" s="280"/>
    </row>
    <row r="2067" hidden="1" spans="8:23">
      <c r="H2067" s="258"/>
      <c r="I2067" s="258"/>
      <c r="J2067" s="258"/>
      <c r="K2067" s="258"/>
      <c r="L2067" s="258"/>
      <c r="M2067" s="258"/>
      <c r="N2067" s="258"/>
      <c r="O2067" s="258"/>
      <c r="P2067" s="258"/>
      <c r="Q2067" s="258"/>
      <c r="R2067" s="258"/>
      <c r="S2067" s="258"/>
      <c r="T2067" s="258"/>
      <c r="U2067" s="258"/>
      <c r="V2067" s="279"/>
      <c r="W2067" s="280"/>
    </row>
    <row r="2068" hidden="1" spans="8:23">
      <c r="H2068" s="258"/>
      <c r="I2068" s="258"/>
      <c r="J2068" s="258"/>
      <c r="K2068" s="258"/>
      <c r="L2068" s="258"/>
      <c r="M2068" s="258"/>
      <c r="N2068" s="258"/>
      <c r="O2068" s="258"/>
      <c r="P2068" s="258"/>
      <c r="Q2068" s="258"/>
      <c r="R2068" s="258"/>
      <c r="S2068" s="258"/>
      <c r="T2068" s="258"/>
      <c r="U2068" s="258"/>
      <c r="V2068" s="279"/>
      <c r="W2068" s="280"/>
    </row>
    <row r="2069" hidden="1" spans="8:23">
      <c r="H2069" s="258"/>
      <c r="I2069" s="258"/>
      <c r="J2069" s="258"/>
      <c r="K2069" s="258"/>
      <c r="L2069" s="258"/>
      <c r="M2069" s="258"/>
      <c r="N2069" s="258"/>
      <c r="O2069" s="258"/>
      <c r="P2069" s="258"/>
      <c r="Q2069" s="258"/>
      <c r="R2069" s="258"/>
      <c r="S2069" s="258"/>
      <c r="T2069" s="258"/>
      <c r="U2069" s="258"/>
      <c r="V2069" s="279"/>
      <c r="W2069" s="280"/>
    </row>
    <row r="2070" hidden="1" spans="8:23">
      <c r="H2070" s="258"/>
      <c r="I2070" s="258"/>
      <c r="J2070" s="258"/>
      <c r="K2070" s="258"/>
      <c r="L2070" s="258"/>
      <c r="M2070" s="258"/>
      <c r="N2070" s="258"/>
      <c r="O2070" s="258"/>
      <c r="P2070" s="258"/>
      <c r="Q2070" s="258"/>
      <c r="R2070" s="258"/>
      <c r="S2070" s="258"/>
      <c r="T2070" s="258"/>
      <c r="U2070" s="258"/>
      <c r="V2070" s="279"/>
      <c r="W2070" s="280"/>
    </row>
    <row r="2071" hidden="1" spans="8:23">
      <c r="H2071" s="258"/>
      <c r="I2071" s="258"/>
      <c r="J2071" s="258"/>
      <c r="K2071" s="258"/>
      <c r="L2071" s="258"/>
      <c r="M2071" s="258"/>
      <c r="N2071" s="258"/>
      <c r="O2071" s="258"/>
      <c r="P2071" s="258"/>
      <c r="Q2071" s="258"/>
      <c r="R2071" s="258"/>
      <c r="S2071" s="258"/>
      <c r="T2071" s="258"/>
      <c r="U2071" s="258"/>
      <c r="V2071" s="279"/>
      <c r="W2071" s="280"/>
    </row>
    <row r="2072" hidden="1" spans="8:23">
      <c r="H2072" s="258"/>
      <c r="I2072" s="258"/>
      <c r="J2072" s="258"/>
      <c r="K2072" s="258"/>
      <c r="L2072" s="258"/>
      <c r="M2072" s="258"/>
      <c r="N2072" s="258"/>
      <c r="O2072" s="258"/>
      <c r="P2072" s="258"/>
      <c r="Q2072" s="258"/>
      <c r="R2072" s="258"/>
      <c r="S2072" s="258"/>
      <c r="T2072" s="258"/>
      <c r="U2072" s="258"/>
      <c r="V2072" s="279"/>
      <c r="W2072" s="280"/>
    </row>
    <row r="2073" hidden="1" spans="8:23">
      <c r="H2073" s="258"/>
      <c r="I2073" s="258"/>
      <c r="J2073" s="258"/>
      <c r="K2073" s="258"/>
      <c r="L2073" s="258"/>
      <c r="M2073" s="258"/>
      <c r="N2073" s="258"/>
      <c r="O2073" s="258"/>
      <c r="P2073" s="258"/>
      <c r="Q2073" s="258"/>
      <c r="R2073" s="258"/>
      <c r="S2073" s="258"/>
      <c r="T2073" s="258"/>
      <c r="U2073" s="258"/>
      <c r="V2073" s="279"/>
      <c r="W2073" s="280"/>
    </row>
    <row r="2074" hidden="1" spans="8:23">
      <c r="H2074" s="258"/>
      <c r="I2074" s="258"/>
      <c r="J2074" s="258"/>
      <c r="K2074" s="258"/>
      <c r="L2074" s="258"/>
      <c r="M2074" s="258"/>
      <c r="N2074" s="258"/>
      <c r="O2074" s="258"/>
      <c r="P2074" s="258"/>
      <c r="Q2074" s="258"/>
      <c r="R2074" s="258"/>
      <c r="S2074" s="258"/>
      <c r="T2074" s="258"/>
      <c r="U2074" s="258"/>
      <c r="V2074" s="279"/>
      <c r="W2074" s="280"/>
    </row>
    <row r="2075" hidden="1" spans="8:23">
      <c r="H2075" s="258"/>
      <c r="I2075" s="258"/>
      <c r="J2075" s="258"/>
      <c r="K2075" s="258"/>
      <c r="L2075" s="258"/>
      <c r="M2075" s="258"/>
      <c r="N2075" s="258"/>
      <c r="O2075" s="258"/>
      <c r="P2075" s="258"/>
      <c r="Q2075" s="258"/>
      <c r="R2075" s="258"/>
      <c r="S2075" s="258"/>
      <c r="T2075" s="258"/>
      <c r="U2075" s="258"/>
      <c r="V2075" s="279"/>
      <c r="W2075" s="280"/>
    </row>
    <row r="2076" hidden="1" spans="8:23">
      <c r="H2076" s="258"/>
      <c r="I2076" s="258"/>
      <c r="J2076" s="258"/>
      <c r="K2076" s="258"/>
      <c r="L2076" s="258"/>
      <c r="M2076" s="258"/>
      <c r="N2076" s="258"/>
      <c r="O2076" s="258"/>
      <c r="P2076" s="258"/>
      <c r="Q2076" s="258"/>
      <c r="R2076" s="258"/>
      <c r="S2076" s="258"/>
      <c r="T2076" s="258"/>
      <c r="U2076" s="258"/>
      <c r="V2076" s="279"/>
      <c r="W2076" s="280"/>
    </row>
    <row r="2077" hidden="1" spans="8:23">
      <c r="H2077" s="258"/>
      <c r="I2077" s="258"/>
      <c r="J2077" s="258"/>
      <c r="K2077" s="258"/>
      <c r="L2077" s="258"/>
      <c r="M2077" s="258"/>
      <c r="N2077" s="258"/>
      <c r="O2077" s="258"/>
      <c r="P2077" s="258"/>
      <c r="Q2077" s="258"/>
      <c r="R2077" s="258"/>
      <c r="S2077" s="258"/>
      <c r="T2077" s="258"/>
      <c r="U2077" s="258"/>
      <c r="V2077" s="279"/>
      <c r="W2077" s="280"/>
    </row>
    <row r="2078" hidden="1" spans="8:23">
      <c r="H2078" s="258"/>
      <c r="I2078" s="258"/>
      <c r="J2078" s="258"/>
      <c r="K2078" s="258"/>
      <c r="L2078" s="258"/>
      <c r="M2078" s="258"/>
      <c r="N2078" s="258"/>
      <c r="O2078" s="258"/>
      <c r="P2078" s="258"/>
      <c r="Q2078" s="258"/>
      <c r="R2078" s="258"/>
      <c r="S2078" s="258"/>
      <c r="T2078" s="258"/>
      <c r="U2078" s="258"/>
      <c r="V2078" s="279"/>
      <c r="W2078" s="280"/>
    </row>
    <row r="2079" hidden="1" spans="8:23">
      <c r="H2079" s="258"/>
      <c r="I2079" s="258"/>
      <c r="J2079" s="258"/>
      <c r="K2079" s="258"/>
      <c r="L2079" s="258"/>
      <c r="M2079" s="258"/>
      <c r="N2079" s="258"/>
      <c r="O2079" s="258"/>
      <c r="P2079" s="258"/>
      <c r="Q2079" s="258"/>
      <c r="R2079" s="258"/>
      <c r="S2079" s="258"/>
      <c r="T2079" s="258"/>
      <c r="U2079" s="258"/>
      <c r="V2079" s="279"/>
      <c r="W2079" s="280"/>
    </row>
    <row r="2080" hidden="1" spans="8:23">
      <c r="H2080" s="258"/>
      <c r="I2080" s="258"/>
      <c r="J2080" s="258"/>
      <c r="K2080" s="258"/>
      <c r="L2080" s="258"/>
      <c r="M2080" s="258"/>
      <c r="N2080" s="258"/>
      <c r="O2080" s="258"/>
      <c r="P2080" s="258"/>
      <c r="Q2080" s="258"/>
      <c r="R2080" s="258"/>
      <c r="S2080" s="258"/>
      <c r="T2080" s="258"/>
      <c r="U2080" s="258"/>
      <c r="V2080" s="279"/>
      <c r="W2080" s="280"/>
    </row>
    <row r="2081" hidden="1" spans="8:23">
      <c r="H2081" s="258"/>
      <c r="I2081" s="258"/>
      <c r="J2081" s="258"/>
      <c r="K2081" s="258"/>
      <c r="L2081" s="258"/>
      <c r="M2081" s="258"/>
      <c r="N2081" s="258"/>
      <c r="O2081" s="258"/>
      <c r="P2081" s="258"/>
      <c r="Q2081" s="258"/>
      <c r="R2081" s="258"/>
      <c r="S2081" s="258"/>
      <c r="T2081" s="258"/>
      <c r="U2081" s="258"/>
      <c r="V2081" s="279"/>
      <c r="W2081" s="280"/>
    </row>
    <row r="2082" hidden="1" spans="8:23">
      <c r="H2082" s="258"/>
      <c r="I2082" s="258"/>
      <c r="J2082" s="258"/>
      <c r="K2082" s="258"/>
      <c r="L2082" s="258"/>
      <c r="M2082" s="258"/>
      <c r="N2082" s="258"/>
      <c r="O2082" s="258"/>
      <c r="P2082" s="258"/>
      <c r="Q2082" s="258"/>
      <c r="R2082" s="258"/>
      <c r="S2082" s="258"/>
      <c r="T2082" s="258"/>
      <c r="U2082" s="258"/>
      <c r="V2082" s="279"/>
      <c r="W2082" s="280"/>
    </row>
    <row r="2083" hidden="1" spans="8:23">
      <c r="H2083" s="258"/>
      <c r="I2083" s="258"/>
      <c r="J2083" s="258"/>
      <c r="K2083" s="258"/>
      <c r="L2083" s="258"/>
      <c r="M2083" s="258"/>
      <c r="N2083" s="258"/>
      <c r="O2083" s="258"/>
      <c r="P2083" s="258"/>
      <c r="Q2083" s="258"/>
      <c r="R2083" s="258"/>
      <c r="S2083" s="258"/>
      <c r="T2083" s="258"/>
      <c r="U2083" s="258"/>
      <c r="V2083" s="279"/>
      <c r="W2083" s="280"/>
    </row>
    <row r="2084" hidden="1" spans="8:23">
      <c r="H2084" s="258"/>
      <c r="I2084" s="258"/>
      <c r="J2084" s="258"/>
      <c r="K2084" s="258"/>
      <c r="L2084" s="258"/>
      <c r="M2084" s="258"/>
      <c r="N2084" s="258"/>
      <c r="O2084" s="258"/>
      <c r="P2084" s="258"/>
      <c r="Q2084" s="258"/>
      <c r="R2084" s="258"/>
      <c r="S2084" s="258"/>
      <c r="T2084" s="258"/>
      <c r="U2084" s="258"/>
      <c r="V2084" s="279"/>
      <c r="W2084" s="280"/>
    </row>
    <row r="2085" hidden="1" spans="8:23">
      <c r="H2085" s="258"/>
      <c r="I2085" s="258"/>
      <c r="J2085" s="258"/>
      <c r="K2085" s="258"/>
      <c r="L2085" s="258"/>
      <c r="M2085" s="258"/>
      <c r="N2085" s="258"/>
      <c r="O2085" s="258"/>
      <c r="P2085" s="258"/>
      <c r="Q2085" s="258"/>
      <c r="R2085" s="258"/>
      <c r="S2085" s="258"/>
      <c r="T2085" s="258"/>
      <c r="U2085" s="258"/>
      <c r="V2085" s="279"/>
      <c r="W2085" s="280"/>
    </row>
    <row r="2086" hidden="1" spans="8:23">
      <c r="H2086" s="258"/>
      <c r="I2086" s="258"/>
      <c r="J2086" s="258"/>
      <c r="K2086" s="258"/>
      <c r="L2086" s="258"/>
      <c r="M2086" s="258"/>
      <c r="N2086" s="258"/>
      <c r="O2086" s="258"/>
      <c r="P2086" s="258"/>
      <c r="Q2086" s="258"/>
      <c r="R2086" s="258"/>
      <c r="S2086" s="258"/>
      <c r="T2086" s="258"/>
      <c r="U2086" s="258"/>
      <c r="V2086" s="279"/>
      <c r="W2086" s="280"/>
    </row>
    <row r="2087" hidden="1" spans="8:23">
      <c r="H2087" s="258"/>
      <c r="I2087" s="258"/>
      <c r="J2087" s="258"/>
      <c r="K2087" s="258"/>
      <c r="L2087" s="258"/>
      <c r="M2087" s="258"/>
      <c r="N2087" s="258"/>
      <c r="O2087" s="258"/>
      <c r="P2087" s="258"/>
      <c r="Q2087" s="258"/>
      <c r="R2087" s="258"/>
      <c r="S2087" s="258"/>
      <c r="T2087" s="258"/>
      <c r="U2087" s="258"/>
      <c r="V2087" s="279"/>
      <c r="W2087" s="280"/>
    </row>
    <row r="2088" hidden="1" spans="8:23">
      <c r="H2088" s="258"/>
      <c r="I2088" s="258"/>
      <c r="J2088" s="258"/>
      <c r="K2088" s="258"/>
      <c r="L2088" s="258"/>
      <c r="M2088" s="258"/>
      <c r="N2088" s="258"/>
      <c r="O2088" s="258"/>
      <c r="P2088" s="258"/>
      <c r="Q2088" s="258"/>
      <c r="R2088" s="258"/>
      <c r="S2088" s="258"/>
      <c r="T2088" s="258"/>
      <c r="U2088" s="258"/>
      <c r="V2088" s="279"/>
      <c r="W2088" s="280"/>
    </row>
    <row r="2089" hidden="1" spans="8:23">
      <c r="H2089" s="258"/>
      <c r="I2089" s="258"/>
      <c r="J2089" s="258"/>
      <c r="K2089" s="258"/>
      <c r="L2089" s="258"/>
      <c r="M2089" s="258"/>
      <c r="N2089" s="258"/>
      <c r="O2089" s="258"/>
      <c r="P2089" s="258"/>
      <c r="Q2089" s="258"/>
      <c r="R2089" s="258"/>
      <c r="S2089" s="258"/>
      <c r="T2089" s="258"/>
      <c r="U2089" s="258"/>
      <c r="V2089" s="279"/>
      <c r="W2089" s="280"/>
    </row>
    <row r="2090" hidden="1" spans="8:23">
      <c r="H2090" s="258"/>
      <c r="I2090" s="258"/>
      <c r="J2090" s="258"/>
      <c r="K2090" s="258"/>
      <c r="L2090" s="258"/>
      <c r="M2090" s="258"/>
      <c r="N2090" s="258"/>
      <c r="O2090" s="258"/>
      <c r="P2090" s="258"/>
      <c r="Q2090" s="258"/>
      <c r="R2090" s="258"/>
      <c r="S2090" s="258"/>
      <c r="T2090" s="258"/>
      <c r="U2090" s="258"/>
      <c r="V2090" s="279"/>
      <c r="W2090" s="280"/>
    </row>
    <row r="2091" hidden="1" spans="8:23">
      <c r="H2091" s="258"/>
      <c r="I2091" s="258"/>
      <c r="J2091" s="258"/>
      <c r="K2091" s="258"/>
      <c r="L2091" s="258"/>
      <c r="M2091" s="258"/>
      <c r="N2091" s="258"/>
      <c r="O2091" s="258"/>
      <c r="P2091" s="258"/>
      <c r="Q2091" s="258"/>
      <c r="R2091" s="258"/>
      <c r="S2091" s="258"/>
      <c r="T2091" s="258"/>
      <c r="U2091" s="258"/>
      <c r="V2091" s="279"/>
      <c r="W2091" s="280"/>
    </row>
    <row r="2092" hidden="1" spans="8:23">
      <c r="H2092" s="258"/>
      <c r="I2092" s="258"/>
      <c r="J2092" s="258"/>
      <c r="K2092" s="258"/>
      <c r="L2092" s="258"/>
      <c r="M2092" s="258"/>
      <c r="N2092" s="258"/>
      <c r="O2092" s="258"/>
      <c r="P2092" s="258"/>
      <c r="Q2092" s="258"/>
      <c r="R2092" s="258"/>
      <c r="S2092" s="258"/>
      <c r="T2092" s="258"/>
      <c r="U2092" s="258"/>
      <c r="V2092" s="279"/>
      <c r="W2092" s="280"/>
    </row>
    <row r="2093" hidden="1" spans="8:23">
      <c r="H2093" s="258"/>
      <c r="I2093" s="258"/>
      <c r="J2093" s="258"/>
      <c r="K2093" s="258"/>
      <c r="L2093" s="258"/>
      <c r="M2093" s="258"/>
      <c r="N2093" s="258"/>
      <c r="O2093" s="258"/>
      <c r="P2093" s="258"/>
      <c r="Q2093" s="258"/>
      <c r="R2093" s="258"/>
      <c r="S2093" s="258"/>
      <c r="T2093" s="258"/>
      <c r="U2093" s="258"/>
      <c r="V2093" s="279"/>
      <c r="W2093" s="280"/>
    </row>
    <row r="2094" hidden="1" spans="8:23">
      <c r="H2094" s="258"/>
      <c r="I2094" s="258"/>
      <c r="J2094" s="258"/>
      <c r="K2094" s="258"/>
      <c r="L2094" s="258"/>
      <c r="M2094" s="258"/>
      <c r="N2094" s="258"/>
      <c r="O2094" s="258"/>
      <c r="P2094" s="258"/>
      <c r="Q2094" s="258"/>
      <c r="R2094" s="258"/>
      <c r="S2094" s="258"/>
      <c r="T2094" s="258"/>
      <c r="U2094" s="258"/>
      <c r="V2094" s="279"/>
      <c r="W2094" s="280"/>
    </row>
    <row r="2095" hidden="1" spans="8:23">
      <c r="H2095" s="258"/>
      <c r="I2095" s="258"/>
      <c r="J2095" s="258"/>
      <c r="K2095" s="258"/>
      <c r="L2095" s="258"/>
      <c r="M2095" s="258"/>
      <c r="N2095" s="258"/>
      <c r="O2095" s="258"/>
      <c r="P2095" s="258"/>
      <c r="Q2095" s="258"/>
      <c r="R2095" s="258"/>
      <c r="S2095" s="258"/>
      <c r="T2095" s="258"/>
      <c r="U2095" s="258"/>
      <c r="V2095" s="279"/>
      <c r="W2095" s="280"/>
    </row>
    <row r="2096" hidden="1" spans="8:23">
      <c r="H2096" s="258"/>
      <c r="I2096" s="258"/>
      <c r="J2096" s="258"/>
      <c r="K2096" s="258"/>
      <c r="L2096" s="258"/>
      <c r="M2096" s="258"/>
      <c r="N2096" s="258"/>
      <c r="O2096" s="258"/>
      <c r="P2096" s="258"/>
      <c r="Q2096" s="258"/>
      <c r="R2096" s="258"/>
      <c r="S2096" s="258"/>
      <c r="T2096" s="258"/>
      <c r="U2096" s="258"/>
      <c r="V2096" s="279"/>
      <c r="W2096" s="280"/>
    </row>
    <row r="2097" hidden="1" spans="8:23">
      <c r="H2097" s="258"/>
      <c r="I2097" s="258"/>
      <c r="J2097" s="258"/>
      <c r="K2097" s="258"/>
      <c r="L2097" s="258"/>
      <c r="M2097" s="258"/>
      <c r="N2097" s="258"/>
      <c r="O2097" s="258"/>
      <c r="P2097" s="258"/>
      <c r="Q2097" s="258"/>
      <c r="R2097" s="258"/>
      <c r="S2097" s="258"/>
      <c r="T2097" s="258"/>
      <c r="U2097" s="258"/>
      <c r="V2097" s="279"/>
      <c r="W2097" s="280"/>
    </row>
    <row r="2098" hidden="1" spans="8:23">
      <c r="H2098" s="258"/>
      <c r="I2098" s="258"/>
      <c r="J2098" s="258"/>
      <c r="K2098" s="258"/>
      <c r="L2098" s="258"/>
      <c r="M2098" s="258"/>
      <c r="N2098" s="258"/>
      <c r="O2098" s="258"/>
      <c r="P2098" s="258"/>
      <c r="Q2098" s="258"/>
      <c r="R2098" s="258"/>
      <c r="S2098" s="258"/>
      <c r="T2098" s="258"/>
      <c r="U2098" s="258"/>
      <c r="V2098" s="279"/>
      <c r="W2098" s="280"/>
    </row>
    <row r="2099" hidden="1" spans="8:23">
      <c r="H2099" s="258"/>
      <c r="I2099" s="258"/>
      <c r="J2099" s="258"/>
      <c r="K2099" s="258"/>
      <c r="L2099" s="258"/>
      <c r="M2099" s="258"/>
      <c r="N2099" s="258"/>
      <c r="O2099" s="258"/>
      <c r="P2099" s="258"/>
      <c r="Q2099" s="258"/>
      <c r="R2099" s="258"/>
      <c r="S2099" s="258"/>
      <c r="T2099" s="258"/>
      <c r="U2099" s="258"/>
      <c r="V2099" s="279"/>
      <c r="W2099" s="280"/>
    </row>
    <row r="2100" hidden="1" spans="8:23">
      <c r="H2100" s="258"/>
      <c r="I2100" s="258"/>
      <c r="J2100" s="258"/>
      <c r="K2100" s="258"/>
      <c r="L2100" s="258"/>
      <c r="M2100" s="258"/>
      <c r="N2100" s="258"/>
      <c r="O2100" s="258"/>
      <c r="P2100" s="258"/>
      <c r="Q2100" s="258"/>
      <c r="R2100" s="258"/>
      <c r="S2100" s="258"/>
      <c r="T2100" s="258"/>
      <c r="U2100" s="258"/>
      <c r="V2100" s="279"/>
      <c r="W2100" s="280"/>
    </row>
    <row r="2101" hidden="1" spans="8:23">
      <c r="H2101" s="258"/>
      <c r="I2101" s="258"/>
      <c r="J2101" s="258"/>
      <c r="K2101" s="258"/>
      <c r="L2101" s="258"/>
      <c r="M2101" s="258"/>
      <c r="N2101" s="258"/>
      <c r="O2101" s="258"/>
      <c r="P2101" s="258"/>
      <c r="Q2101" s="258"/>
      <c r="R2101" s="258"/>
      <c r="S2101" s="258"/>
      <c r="T2101" s="258"/>
      <c r="U2101" s="258"/>
      <c r="V2101" s="279"/>
      <c r="W2101" s="280"/>
    </row>
    <row r="2102" hidden="1" spans="8:23">
      <c r="H2102" s="258"/>
      <c r="I2102" s="258"/>
      <c r="J2102" s="258"/>
      <c r="K2102" s="258"/>
      <c r="L2102" s="258"/>
      <c r="M2102" s="258"/>
      <c r="N2102" s="258"/>
      <c r="O2102" s="258"/>
      <c r="P2102" s="258"/>
      <c r="Q2102" s="258"/>
      <c r="R2102" s="258"/>
      <c r="S2102" s="258"/>
      <c r="T2102" s="258"/>
      <c r="U2102" s="258"/>
      <c r="V2102" s="279"/>
      <c r="W2102" s="280"/>
    </row>
    <row r="2103" hidden="1" spans="8:23">
      <c r="H2103" s="258"/>
      <c r="I2103" s="258"/>
      <c r="J2103" s="258"/>
      <c r="K2103" s="258"/>
      <c r="L2103" s="258"/>
      <c r="M2103" s="258"/>
      <c r="N2103" s="258"/>
      <c r="O2103" s="258"/>
      <c r="P2103" s="258"/>
      <c r="Q2103" s="258"/>
      <c r="R2103" s="258"/>
      <c r="S2103" s="258"/>
      <c r="T2103" s="258"/>
      <c r="U2103" s="258"/>
      <c r="V2103" s="279"/>
      <c r="W2103" s="280"/>
    </row>
    <row r="2104" hidden="1" spans="8:23">
      <c r="H2104" s="258"/>
      <c r="I2104" s="258"/>
      <c r="J2104" s="258"/>
      <c r="K2104" s="258"/>
      <c r="L2104" s="258"/>
      <c r="M2104" s="258"/>
      <c r="N2104" s="258"/>
      <c r="O2104" s="258"/>
      <c r="P2104" s="258"/>
      <c r="Q2104" s="258"/>
      <c r="R2104" s="258"/>
      <c r="S2104" s="258"/>
      <c r="T2104" s="258"/>
      <c r="U2104" s="258"/>
      <c r="V2104" s="279"/>
      <c r="W2104" s="280"/>
    </row>
    <row r="2105" hidden="1" spans="8:23">
      <c r="H2105" s="258"/>
      <c r="I2105" s="258"/>
      <c r="J2105" s="258"/>
      <c r="K2105" s="258"/>
      <c r="L2105" s="258"/>
      <c r="M2105" s="258"/>
      <c r="N2105" s="258"/>
      <c r="O2105" s="258"/>
      <c r="P2105" s="258"/>
      <c r="Q2105" s="258"/>
      <c r="R2105" s="258"/>
      <c r="S2105" s="258"/>
      <c r="T2105" s="258"/>
      <c r="U2105" s="258"/>
      <c r="V2105" s="279"/>
      <c r="W2105" s="280"/>
    </row>
    <row r="2106" hidden="1" spans="8:23">
      <c r="H2106" s="258"/>
      <c r="I2106" s="258"/>
      <c r="J2106" s="258"/>
      <c r="K2106" s="258"/>
      <c r="L2106" s="258"/>
      <c r="M2106" s="258"/>
      <c r="N2106" s="258"/>
      <c r="O2106" s="258"/>
      <c r="P2106" s="258"/>
      <c r="Q2106" s="258"/>
      <c r="R2106" s="258"/>
      <c r="S2106" s="258"/>
      <c r="T2106" s="258"/>
      <c r="U2106" s="258"/>
      <c r="V2106" s="279"/>
      <c r="W2106" s="280"/>
    </row>
    <row r="2107" hidden="1" spans="8:23">
      <c r="H2107" s="258"/>
      <c r="I2107" s="258"/>
      <c r="J2107" s="258"/>
      <c r="K2107" s="258"/>
      <c r="L2107" s="258"/>
      <c r="M2107" s="258"/>
      <c r="N2107" s="258"/>
      <c r="O2107" s="258"/>
      <c r="P2107" s="258"/>
      <c r="Q2107" s="258"/>
      <c r="R2107" s="258"/>
      <c r="S2107" s="258"/>
      <c r="T2107" s="258"/>
      <c r="U2107" s="258"/>
      <c r="V2107" s="279"/>
      <c r="W2107" s="280"/>
    </row>
    <row r="2108" hidden="1" spans="8:23">
      <c r="H2108" s="258"/>
      <c r="I2108" s="258"/>
      <c r="J2108" s="258"/>
      <c r="K2108" s="258"/>
      <c r="L2108" s="258"/>
      <c r="M2108" s="258"/>
      <c r="N2108" s="258"/>
      <c r="O2108" s="258"/>
      <c r="P2108" s="258"/>
      <c r="Q2108" s="258"/>
      <c r="R2108" s="258"/>
      <c r="S2108" s="258"/>
      <c r="T2108" s="258"/>
      <c r="U2108" s="258"/>
      <c r="V2108" s="279"/>
      <c r="W2108" s="280"/>
    </row>
    <row r="2109" hidden="1" spans="8:23">
      <c r="H2109" s="258"/>
      <c r="I2109" s="258"/>
      <c r="J2109" s="258"/>
      <c r="K2109" s="258"/>
      <c r="L2109" s="258"/>
      <c r="M2109" s="258"/>
      <c r="N2109" s="258"/>
      <c r="O2109" s="258"/>
      <c r="P2109" s="258"/>
      <c r="Q2109" s="258"/>
      <c r="R2109" s="258"/>
      <c r="S2109" s="258"/>
      <c r="T2109" s="258"/>
      <c r="U2109" s="258"/>
      <c r="V2109" s="279"/>
      <c r="W2109" s="280"/>
    </row>
    <row r="2110" hidden="1" spans="8:23">
      <c r="H2110" s="258"/>
      <c r="I2110" s="258"/>
      <c r="J2110" s="258"/>
      <c r="K2110" s="258"/>
      <c r="L2110" s="258"/>
      <c r="M2110" s="258"/>
      <c r="N2110" s="258"/>
      <c r="O2110" s="258"/>
      <c r="P2110" s="258"/>
      <c r="Q2110" s="258"/>
      <c r="R2110" s="258"/>
      <c r="S2110" s="258"/>
      <c r="T2110" s="258"/>
      <c r="U2110" s="258"/>
      <c r="V2110" s="279"/>
      <c r="W2110" s="280"/>
    </row>
    <row r="2111" hidden="1" spans="8:23">
      <c r="H2111" s="258"/>
      <c r="I2111" s="258"/>
      <c r="J2111" s="258"/>
      <c r="K2111" s="258"/>
      <c r="L2111" s="258"/>
      <c r="M2111" s="258"/>
      <c r="N2111" s="258"/>
      <c r="O2111" s="258"/>
      <c r="P2111" s="258"/>
      <c r="Q2111" s="258"/>
      <c r="R2111" s="258"/>
      <c r="S2111" s="258"/>
      <c r="T2111" s="258"/>
      <c r="U2111" s="258"/>
      <c r="V2111" s="279"/>
      <c r="W2111" s="280"/>
    </row>
    <row r="2112" hidden="1" spans="8:23">
      <c r="H2112" s="258"/>
      <c r="I2112" s="258"/>
      <c r="J2112" s="258"/>
      <c r="K2112" s="258"/>
      <c r="L2112" s="258"/>
      <c r="M2112" s="258"/>
      <c r="N2112" s="258"/>
      <c r="O2112" s="258"/>
      <c r="P2112" s="258"/>
      <c r="Q2112" s="258"/>
      <c r="R2112" s="258"/>
      <c r="S2112" s="258"/>
      <c r="T2112" s="258"/>
      <c r="U2112" s="258"/>
      <c r="V2112" s="279"/>
      <c r="W2112" s="280"/>
    </row>
    <row r="2113" hidden="1" spans="8:23">
      <c r="H2113" s="258"/>
      <c r="I2113" s="258"/>
      <c r="J2113" s="258"/>
      <c r="K2113" s="258"/>
      <c r="L2113" s="258"/>
      <c r="M2113" s="258"/>
      <c r="N2113" s="258"/>
      <c r="O2113" s="258"/>
      <c r="P2113" s="258"/>
      <c r="Q2113" s="258"/>
      <c r="R2113" s="258"/>
      <c r="S2113" s="258"/>
      <c r="T2113" s="258"/>
      <c r="U2113" s="258"/>
      <c r="V2113" s="279"/>
      <c r="W2113" s="280"/>
    </row>
    <row r="2114" hidden="1" spans="8:23">
      <c r="H2114" s="258"/>
      <c r="I2114" s="258"/>
      <c r="J2114" s="258"/>
      <c r="K2114" s="258"/>
      <c r="L2114" s="258"/>
      <c r="M2114" s="258"/>
      <c r="N2114" s="258"/>
      <c r="O2114" s="258"/>
      <c r="P2114" s="258"/>
      <c r="Q2114" s="258"/>
      <c r="R2114" s="258"/>
      <c r="S2114" s="258"/>
      <c r="T2114" s="258"/>
      <c r="U2114" s="258"/>
      <c r="V2114" s="279"/>
      <c r="W2114" s="280"/>
    </row>
    <row r="2115" hidden="1" spans="8:23">
      <c r="H2115" s="258"/>
      <c r="I2115" s="258"/>
      <c r="J2115" s="258"/>
      <c r="K2115" s="258"/>
      <c r="L2115" s="258"/>
      <c r="M2115" s="258"/>
      <c r="N2115" s="258"/>
      <c r="O2115" s="258"/>
      <c r="P2115" s="258"/>
      <c r="Q2115" s="258"/>
      <c r="R2115" s="258"/>
      <c r="S2115" s="258"/>
      <c r="T2115" s="258"/>
      <c r="U2115" s="258"/>
      <c r="V2115" s="279"/>
      <c r="W2115" s="280"/>
    </row>
    <row r="2116" hidden="1" spans="8:23">
      <c r="H2116" s="258"/>
      <c r="I2116" s="258"/>
      <c r="J2116" s="258"/>
      <c r="K2116" s="258"/>
      <c r="L2116" s="258"/>
      <c r="M2116" s="258"/>
      <c r="N2116" s="258"/>
      <c r="O2116" s="258"/>
      <c r="P2116" s="258"/>
      <c r="Q2116" s="258"/>
      <c r="R2116" s="258"/>
      <c r="S2116" s="258"/>
      <c r="T2116" s="258"/>
      <c r="U2116" s="258"/>
      <c r="V2116" s="279"/>
      <c r="W2116" s="280"/>
    </row>
    <row r="2117" hidden="1" spans="8:23">
      <c r="H2117" s="258"/>
      <c r="I2117" s="258"/>
      <c r="J2117" s="258"/>
      <c r="K2117" s="258"/>
      <c r="L2117" s="258"/>
      <c r="M2117" s="258"/>
      <c r="N2117" s="258"/>
      <c r="O2117" s="258"/>
      <c r="P2117" s="258"/>
      <c r="Q2117" s="258"/>
      <c r="R2117" s="258"/>
      <c r="S2117" s="258"/>
      <c r="T2117" s="258"/>
      <c r="U2117" s="258"/>
      <c r="V2117" s="279"/>
      <c r="W2117" s="280"/>
    </row>
    <row r="2118" hidden="1" spans="8:23">
      <c r="H2118" s="258"/>
      <c r="I2118" s="258"/>
      <c r="J2118" s="258"/>
      <c r="K2118" s="258"/>
      <c r="L2118" s="258"/>
      <c r="M2118" s="258"/>
      <c r="N2118" s="258"/>
      <c r="O2118" s="258"/>
      <c r="P2118" s="258"/>
      <c r="Q2118" s="258"/>
      <c r="R2118" s="258"/>
      <c r="S2118" s="258"/>
      <c r="T2118" s="258"/>
      <c r="U2118" s="258"/>
      <c r="V2118" s="279"/>
      <c r="W2118" s="280"/>
    </row>
    <row r="2119" hidden="1" spans="8:23">
      <c r="H2119" s="258"/>
      <c r="I2119" s="258"/>
      <c r="J2119" s="258"/>
      <c r="K2119" s="258"/>
      <c r="L2119" s="258"/>
      <c r="M2119" s="258"/>
      <c r="N2119" s="258"/>
      <c r="O2119" s="258"/>
      <c r="P2119" s="258"/>
      <c r="Q2119" s="258"/>
      <c r="R2119" s="258"/>
      <c r="S2119" s="258"/>
      <c r="T2119" s="258"/>
      <c r="U2119" s="258"/>
      <c r="V2119" s="279"/>
      <c r="W2119" s="280"/>
    </row>
    <row r="2120" hidden="1" spans="8:23">
      <c r="H2120" s="258"/>
      <c r="I2120" s="258"/>
      <c r="J2120" s="258"/>
      <c r="K2120" s="258"/>
      <c r="L2120" s="258"/>
      <c r="M2120" s="258"/>
      <c r="N2120" s="258"/>
      <c r="O2120" s="258"/>
      <c r="P2120" s="258"/>
      <c r="Q2120" s="258"/>
      <c r="R2120" s="258"/>
      <c r="S2120" s="258"/>
      <c r="T2120" s="258"/>
      <c r="U2120" s="258"/>
      <c r="V2120" s="279"/>
      <c r="W2120" s="280"/>
    </row>
    <row r="2121" hidden="1" spans="8:23">
      <c r="H2121" s="258"/>
      <c r="I2121" s="258"/>
      <c r="J2121" s="258"/>
      <c r="K2121" s="258"/>
      <c r="L2121" s="258"/>
      <c r="M2121" s="258"/>
      <c r="N2121" s="258"/>
      <c r="O2121" s="258"/>
      <c r="P2121" s="258"/>
      <c r="Q2121" s="258"/>
      <c r="R2121" s="258"/>
      <c r="S2121" s="258"/>
      <c r="T2121" s="258"/>
      <c r="U2121" s="258"/>
      <c r="V2121" s="279"/>
      <c r="W2121" s="280"/>
    </row>
    <row r="2122" hidden="1" spans="8:23">
      <c r="H2122" s="258"/>
      <c r="I2122" s="258"/>
      <c r="J2122" s="258"/>
      <c r="K2122" s="258"/>
      <c r="L2122" s="258"/>
      <c r="M2122" s="258"/>
      <c r="N2122" s="258"/>
      <c r="O2122" s="258"/>
      <c r="P2122" s="258"/>
      <c r="Q2122" s="258"/>
      <c r="R2122" s="258"/>
      <c r="S2122" s="258"/>
      <c r="T2122" s="258"/>
      <c r="U2122" s="258"/>
      <c r="V2122" s="279"/>
      <c r="W2122" s="280"/>
    </row>
    <row r="2123" hidden="1" spans="8:23">
      <c r="H2123" s="258"/>
      <c r="I2123" s="258"/>
      <c r="J2123" s="258"/>
      <c r="K2123" s="258"/>
      <c r="L2123" s="258"/>
      <c r="M2123" s="258"/>
      <c r="N2123" s="258"/>
      <c r="O2123" s="258"/>
      <c r="P2123" s="258"/>
      <c r="Q2123" s="258"/>
      <c r="R2123" s="258"/>
      <c r="S2123" s="258"/>
      <c r="T2123" s="258"/>
      <c r="U2123" s="258"/>
      <c r="V2123" s="279"/>
      <c r="W2123" s="280"/>
    </row>
    <row r="2124" hidden="1" spans="8:23">
      <c r="H2124" s="258"/>
      <c r="I2124" s="258"/>
      <c r="J2124" s="258"/>
      <c r="K2124" s="258"/>
      <c r="L2124" s="258"/>
      <c r="M2124" s="258"/>
      <c r="N2124" s="258"/>
      <c r="O2124" s="258"/>
      <c r="P2124" s="258"/>
      <c r="Q2124" s="258"/>
      <c r="R2124" s="258"/>
      <c r="S2124" s="258"/>
      <c r="T2124" s="258"/>
      <c r="U2124" s="258"/>
      <c r="V2124" s="279"/>
      <c r="W2124" s="280"/>
    </row>
    <row r="2125" hidden="1" spans="8:23">
      <c r="H2125" s="258"/>
      <c r="I2125" s="258"/>
      <c r="J2125" s="258"/>
      <c r="K2125" s="258"/>
      <c r="L2125" s="258"/>
      <c r="M2125" s="258"/>
      <c r="N2125" s="258"/>
      <c r="O2125" s="258"/>
      <c r="P2125" s="258"/>
      <c r="Q2125" s="258"/>
      <c r="R2125" s="258"/>
      <c r="S2125" s="258"/>
      <c r="T2125" s="258"/>
      <c r="U2125" s="258"/>
      <c r="V2125" s="279"/>
      <c r="W2125" s="280"/>
    </row>
    <row r="2126" hidden="1" spans="8:23">
      <c r="H2126" s="258"/>
      <c r="I2126" s="258"/>
      <c r="J2126" s="258"/>
      <c r="K2126" s="258"/>
      <c r="L2126" s="258"/>
      <c r="M2126" s="258"/>
      <c r="N2126" s="258"/>
      <c r="O2126" s="258"/>
      <c r="P2126" s="258"/>
      <c r="Q2126" s="258"/>
      <c r="R2126" s="258"/>
      <c r="S2126" s="258"/>
      <c r="T2126" s="258"/>
      <c r="U2126" s="258"/>
      <c r="V2126" s="279"/>
      <c r="W2126" s="280"/>
    </row>
    <row r="2127" hidden="1" spans="8:23">
      <c r="H2127" s="258"/>
      <c r="I2127" s="258"/>
      <c r="J2127" s="258"/>
      <c r="K2127" s="258"/>
      <c r="L2127" s="258"/>
      <c r="M2127" s="258"/>
      <c r="N2127" s="258"/>
      <c r="O2127" s="258"/>
      <c r="P2127" s="258"/>
      <c r="Q2127" s="258"/>
      <c r="R2127" s="258"/>
      <c r="S2127" s="258"/>
      <c r="T2127" s="258"/>
      <c r="U2127" s="258"/>
      <c r="V2127" s="279"/>
      <c r="W2127" s="280"/>
    </row>
    <row r="2128" hidden="1" spans="8:23">
      <c r="H2128" s="258"/>
      <c r="I2128" s="258"/>
      <c r="J2128" s="258"/>
      <c r="K2128" s="258"/>
      <c r="L2128" s="258"/>
      <c r="M2128" s="258"/>
      <c r="N2128" s="258"/>
      <c r="O2128" s="258"/>
      <c r="P2128" s="258"/>
      <c r="Q2128" s="258"/>
      <c r="R2128" s="258"/>
      <c r="S2128" s="258"/>
      <c r="T2128" s="258"/>
      <c r="U2128" s="258"/>
      <c r="V2128" s="279"/>
      <c r="W2128" s="280"/>
    </row>
    <row r="2129" hidden="1" spans="8:23">
      <c r="H2129" s="258"/>
      <c r="I2129" s="258"/>
      <c r="J2129" s="258"/>
      <c r="K2129" s="258"/>
      <c r="L2129" s="258"/>
      <c r="M2129" s="258"/>
      <c r="N2129" s="258"/>
      <c r="O2129" s="258"/>
      <c r="P2129" s="258"/>
      <c r="Q2129" s="258"/>
      <c r="R2129" s="258"/>
      <c r="S2129" s="258"/>
      <c r="T2129" s="258"/>
      <c r="U2129" s="258"/>
      <c r="V2129" s="279"/>
      <c r="W2129" s="280"/>
    </row>
    <row r="2130" hidden="1" spans="8:23">
      <c r="H2130" s="258"/>
      <c r="I2130" s="258"/>
      <c r="J2130" s="258"/>
      <c r="K2130" s="258"/>
      <c r="L2130" s="258"/>
      <c r="M2130" s="258"/>
      <c r="N2130" s="258"/>
      <c r="O2130" s="258"/>
      <c r="P2130" s="258"/>
      <c r="Q2130" s="258"/>
      <c r="R2130" s="258"/>
      <c r="S2130" s="258"/>
      <c r="T2130" s="258"/>
      <c r="U2130" s="258"/>
      <c r="V2130" s="279"/>
      <c r="W2130" s="280"/>
    </row>
    <row r="2131" hidden="1" spans="8:23">
      <c r="H2131" s="258"/>
      <c r="I2131" s="258"/>
      <c r="J2131" s="258"/>
      <c r="K2131" s="258"/>
      <c r="L2131" s="258"/>
      <c r="M2131" s="258"/>
      <c r="N2131" s="258"/>
      <c r="O2131" s="258"/>
      <c r="P2131" s="258"/>
      <c r="Q2131" s="258"/>
      <c r="R2131" s="258"/>
      <c r="S2131" s="258"/>
      <c r="T2131" s="258"/>
      <c r="U2131" s="258"/>
      <c r="V2131" s="279"/>
      <c r="W2131" s="280"/>
    </row>
    <row r="2132" hidden="1" spans="8:23">
      <c r="H2132" s="258"/>
      <c r="I2132" s="258"/>
      <c r="J2132" s="258"/>
      <c r="K2132" s="258"/>
      <c r="L2132" s="258"/>
      <c r="M2132" s="258"/>
      <c r="N2132" s="258"/>
      <c r="O2132" s="258"/>
      <c r="P2132" s="258"/>
      <c r="Q2132" s="258"/>
      <c r="R2132" s="258"/>
      <c r="S2132" s="258"/>
      <c r="T2132" s="258"/>
      <c r="U2132" s="258"/>
      <c r="V2132" s="279"/>
      <c r="W2132" s="280"/>
    </row>
    <row r="2133" hidden="1" spans="8:23">
      <c r="H2133" s="258"/>
      <c r="I2133" s="258"/>
      <c r="J2133" s="258"/>
      <c r="K2133" s="258"/>
      <c r="L2133" s="258"/>
      <c r="M2133" s="258"/>
      <c r="N2133" s="258"/>
      <c r="O2133" s="258"/>
      <c r="P2133" s="258"/>
      <c r="Q2133" s="258"/>
      <c r="R2133" s="258"/>
      <c r="S2133" s="258"/>
      <c r="T2133" s="258"/>
      <c r="U2133" s="258"/>
      <c r="V2133" s="279"/>
      <c r="W2133" s="280"/>
    </row>
    <row r="2134" hidden="1" spans="8:23">
      <c r="H2134" s="258"/>
      <c r="I2134" s="258"/>
      <c r="J2134" s="258"/>
      <c r="K2134" s="258"/>
      <c r="L2134" s="258"/>
      <c r="M2134" s="258"/>
      <c r="N2134" s="258"/>
      <c r="O2134" s="258"/>
      <c r="P2134" s="258"/>
      <c r="Q2134" s="258"/>
      <c r="R2134" s="258"/>
      <c r="S2134" s="258"/>
      <c r="T2134" s="258"/>
      <c r="U2134" s="258"/>
      <c r="V2134" s="279"/>
      <c r="W2134" s="280"/>
    </row>
    <row r="2135" hidden="1" spans="8:23">
      <c r="H2135" s="258"/>
      <c r="I2135" s="258"/>
      <c r="J2135" s="258"/>
      <c r="K2135" s="258"/>
      <c r="L2135" s="258"/>
      <c r="M2135" s="258"/>
      <c r="N2135" s="258"/>
      <c r="O2135" s="258"/>
      <c r="P2135" s="258"/>
      <c r="Q2135" s="258"/>
      <c r="R2135" s="258"/>
      <c r="S2135" s="258"/>
      <c r="T2135" s="258"/>
      <c r="U2135" s="258"/>
      <c r="V2135" s="279"/>
      <c r="W2135" s="280"/>
    </row>
    <row r="2136" hidden="1" spans="8:23">
      <c r="H2136" s="258"/>
      <c r="I2136" s="258"/>
      <c r="J2136" s="258"/>
      <c r="K2136" s="258"/>
      <c r="L2136" s="258"/>
      <c r="M2136" s="258"/>
      <c r="N2136" s="258"/>
      <c r="O2136" s="258"/>
      <c r="P2136" s="258"/>
      <c r="Q2136" s="258"/>
      <c r="R2136" s="258"/>
      <c r="S2136" s="258"/>
      <c r="T2136" s="258"/>
      <c r="U2136" s="258"/>
      <c r="V2136" s="279"/>
      <c r="W2136" s="280"/>
    </row>
    <row r="2137" hidden="1" spans="8:23">
      <c r="H2137" s="258"/>
      <c r="I2137" s="258"/>
      <c r="J2137" s="258"/>
      <c r="K2137" s="258"/>
      <c r="L2137" s="258"/>
      <c r="M2137" s="258"/>
      <c r="N2137" s="258"/>
      <c r="O2137" s="258"/>
      <c r="P2137" s="258"/>
      <c r="Q2137" s="258"/>
      <c r="R2137" s="258"/>
      <c r="S2137" s="258"/>
      <c r="T2137" s="258"/>
      <c r="U2137" s="258"/>
      <c r="V2137" s="279"/>
      <c r="W2137" s="280"/>
    </row>
    <row r="2138" hidden="1" spans="8:23">
      <c r="H2138" s="258"/>
      <c r="I2138" s="258"/>
      <c r="J2138" s="258"/>
      <c r="K2138" s="258"/>
      <c r="L2138" s="258"/>
      <c r="M2138" s="258"/>
      <c r="N2138" s="258"/>
      <c r="O2138" s="258"/>
      <c r="P2138" s="258"/>
      <c r="Q2138" s="258"/>
      <c r="R2138" s="258"/>
      <c r="S2138" s="258"/>
      <c r="T2138" s="258"/>
      <c r="U2138" s="258"/>
      <c r="V2138" s="279"/>
      <c r="W2138" s="280"/>
    </row>
    <row r="2139" hidden="1" spans="8:23">
      <c r="H2139" s="258"/>
      <c r="I2139" s="258"/>
      <c r="J2139" s="258"/>
      <c r="K2139" s="258"/>
      <c r="L2139" s="258"/>
      <c r="M2139" s="258"/>
      <c r="N2139" s="258"/>
      <c r="O2139" s="258"/>
      <c r="P2139" s="258"/>
      <c r="Q2139" s="258"/>
      <c r="R2139" s="258"/>
      <c r="S2139" s="258"/>
      <c r="T2139" s="258"/>
      <c r="U2139" s="258"/>
      <c r="V2139" s="279"/>
      <c r="W2139" s="280"/>
    </row>
    <row r="2140" hidden="1" spans="8:23">
      <c r="H2140" s="258"/>
      <c r="I2140" s="258"/>
      <c r="J2140" s="258"/>
      <c r="K2140" s="258"/>
      <c r="L2140" s="258"/>
      <c r="M2140" s="258"/>
      <c r="N2140" s="258"/>
      <c r="O2140" s="258"/>
      <c r="P2140" s="258"/>
      <c r="Q2140" s="258"/>
      <c r="R2140" s="258"/>
      <c r="S2140" s="258"/>
      <c r="T2140" s="258"/>
      <c r="U2140" s="258"/>
      <c r="V2140" s="279"/>
      <c r="W2140" s="280"/>
    </row>
    <row r="2141" hidden="1" spans="8:23">
      <c r="H2141" s="258"/>
      <c r="I2141" s="258"/>
      <c r="J2141" s="258"/>
      <c r="K2141" s="258"/>
      <c r="L2141" s="258"/>
      <c r="M2141" s="258"/>
      <c r="N2141" s="258"/>
      <c r="O2141" s="258"/>
      <c r="P2141" s="258"/>
      <c r="Q2141" s="258"/>
      <c r="R2141" s="258"/>
      <c r="S2141" s="258"/>
      <c r="T2141" s="258"/>
      <c r="U2141" s="258"/>
      <c r="V2141" s="279"/>
      <c r="W2141" s="280"/>
    </row>
    <row r="2142" hidden="1" spans="8:23">
      <c r="H2142" s="258"/>
      <c r="I2142" s="258"/>
      <c r="J2142" s="258"/>
      <c r="K2142" s="258"/>
      <c r="L2142" s="258"/>
      <c r="M2142" s="258"/>
      <c r="N2142" s="258"/>
      <c r="O2142" s="258"/>
      <c r="P2142" s="258"/>
      <c r="Q2142" s="258"/>
      <c r="R2142" s="258"/>
      <c r="S2142" s="258"/>
      <c r="T2142" s="258"/>
      <c r="U2142" s="258"/>
      <c r="V2142" s="279"/>
      <c r="W2142" s="280"/>
    </row>
    <row r="2143" hidden="1" spans="8:23">
      <c r="H2143" s="258"/>
      <c r="I2143" s="258"/>
      <c r="J2143" s="258"/>
      <c r="K2143" s="258"/>
      <c r="L2143" s="258"/>
      <c r="M2143" s="258"/>
      <c r="N2143" s="258"/>
      <c r="O2143" s="258"/>
      <c r="P2143" s="258"/>
      <c r="Q2143" s="258"/>
      <c r="R2143" s="258"/>
      <c r="S2143" s="258"/>
      <c r="T2143" s="258"/>
      <c r="U2143" s="258"/>
      <c r="V2143" s="279"/>
      <c r="W2143" s="280"/>
    </row>
    <row r="2144" hidden="1" spans="8:23">
      <c r="H2144" s="258"/>
      <c r="I2144" s="258"/>
      <c r="J2144" s="258"/>
      <c r="K2144" s="258"/>
      <c r="L2144" s="258"/>
      <c r="M2144" s="258"/>
      <c r="N2144" s="258"/>
      <c r="O2144" s="258"/>
      <c r="P2144" s="258"/>
      <c r="Q2144" s="258"/>
      <c r="R2144" s="258"/>
      <c r="S2144" s="258"/>
      <c r="T2144" s="258"/>
      <c r="U2144" s="258"/>
      <c r="V2144" s="279"/>
      <c r="W2144" s="280"/>
    </row>
    <row r="2145" hidden="1" spans="8:23">
      <c r="H2145" s="258"/>
      <c r="I2145" s="258"/>
      <c r="J2145" s="258"/>
      <c r="K2145" s="258"/>
      <c r="L2145" s="258"/>
      <c r="M2145" s="258"/>
      <c r="N2145" s="258"/>
      <c r="O2145" s="258"/>
      <c r="P2145" s="258"/>
      <c r="Q2145" s="258"/>
      <c r="R2145" s="258"/>
      <c r="S2145" s="258"/>
      <c r="T2145" s="258"/>
      <c r="U2145" s="258"/>
      <c r="V2145" s="279"/>
      <c r="W2145" s="280"/>
    </row>
    <row r="2146" hidden="1" spans="8:23">
      <c r="H2146" s="258"/>
      <c r="I2146" s="258"/>
      <c r="J2146" s="258"/>
      <c r="K2146" s="258"/>
      <c r="L2146" s="258"/>
      <c r="M2146" s="258"/>
      <c r="N2146" s="258"/>
      <c r="O2146" s="258"/>
      <c r="P2146" s="258"/>
      <c r="Q2146" s="258"/>
      <c r="R2146" s="258"/>
      <c r="S2146" s="258"/>
      <c r="T2146" s="258"/>
      <c r="U2146" s="258"/>
      <c r="V2146" s="279"/>
      <c r="W2146" s="280"/>
    </row>
    <row r="2147" hidden="1" spans="8:23">
      <c r="H2147" s="258"/>
      <c r="I2147" s="258"/>
      <c r="J2147" s="258"/>
      <c r="K2147" s="258"/>
      <c r="L2147" s="258"/>
      <c r="M2147" s="258"/>
      <c r="N2147" s="258"/>
      <c r="O2147" s="258"/>
      <c r="P2147" s="258"/>
      <c r="Q2147" s="258"/>
      <c r="R2147" s="258"/>
      <c r="S2147" s="258"/>
      <c r="T2147" s="258"/>
      <c r="U2147" s="258"/>
      <c r="V2147" s="279"/>
      <c r="W2147" s="280"/>
    </row>
    <row r="2148" hidden="1" spans="8:23">
      <c r="H2148" s="258"/>
      <c r="I2148" s="258"/>
      <c r="J2148" s="258"/>
      <c r="K2148" s="258"/>
      <c r="L2148" s="258"/>
      <c r="M2148" s="258"/>
      <c r="N2148" s="258"/>
      <c r="O2148" s="258"/>
      <c r="P2148" s="258"/>
      <c r="Q2148" s="258"/>
      <c r="R2148" s="258"/>
      <c r="S2148" s="258"/>
      <c r="T2148" s="258"/>
      <c r="U2148" s="258"/>
      <c r="V2148" s="279"/>
      <c r="W2148" s="280"/>
    </row>
    <row r="2149" hidden="1" spans="8:23">
      <c r="H2149" s="258"/>
      <c r="I2149" s="258"/>
      <c r="J2149" s="258"/>
      <c r="K2149" s="258"/>
      <c r="L2149" s="258"/>
      <c r="M2149" s="258"/>
      <c r="N2149" s="258"/>
      <c r="O2149" s="258"/>
      <c r="P2149" s="258"/>
      <c r="Q2149" s="258"/>
      <c r="R2149" s="258"/>
      <c r="S2149" s="258"/>
      <c r="T2149" s="258"/>
      <c r="U2149" s="258"/>
      <c r="V2149" s="279"/>
      <c r="W2149" s="280"/>
    </row>
    <row r="2150" hidden="1" spans="8:23">
      <c r="H2150" s="258"/>
      <c r="I2150" s="258"/>
      <c r="J2150" s="258"/>
      <c r="K2150" s="258"/>
      <c r="L2150" s="258"/>
      <c r="M2150" s="258"/>
      <c r="N2150" s="258"/>
      <c r="O2150" s="258"/>
      <c r="P2150" s="258"/>
      <c r="Q2150" s="258"/>
      <c r="R2150" s="258"/>
      <c r="S2150" s="258"/>
      <c r="T2150" s="258"/>
      <c r="U2150" s="258"/>
      <c r="V2150" s="279"/>
      <c r="W2150" s="280"/>
    </row>
    <row r="2151" hidden="1" spans="8:23">
      <c r="H2151" s="258"/>
      <c r="I2151" s="258"/>
      <c r="J2151" s="258"/>
      <c r="K2151" s="258"/>
      <c r="L2151" s="258"/>
      <c r="M2151" s="258"/>
      <c r="N2151" s="258"/>
      <c r="O2151" s="258"/>
      <c r="P2151" s="258"/>
      <c r="Q2151" s="258"/>
      <c r="R2151" s="258"/>
      <c r="S2151" s="258"/>
      <c r="T2151" s="258"/>
      <c r="U2151" s="258"/>
      <c r="V2151" s="279"/>
      <c r="W2151" s="280"/>
    </row>
    <row r="2152" hidden="1" spans="8:23">
      <c r="H2152" s="258"/>
      <c r="I2152" s="258"/>
      <c r="J2152" s="258"/>
      <c r="K2152" s="258"/>
      <c r="L2152" s="258"/>
      <c r="M2152" s="258"/>
      <c r="N2152" s="258"/>
      <c r="O2152" s="258"/>
      <c r="P2152" s="258"/>
      <c r="Q2152" s="258"/>
      <c r="R2152" s="258"/>
      <c r="S2152" s="258"/>
      <c r="T2152" s="258"/>
      <c r="U2152" s="258"/>
      <c r="V2152" s="279"/>
      <c r="W2152" s="280"/>
    </row>
    <row r="2153" hidden="1" spans="8:23">
      <c r="H2153" s="258"/>
      <c r="I2153" s="258"/>
      <c r="J2153" s="258"/>
      <c r="K2153" s="258"/>
      <c r="L2153" s="258"/>
      <c r="M2153" s="258"/>
      <c r="N2153" s="258"/>
      <c r="O2153" s="258"/>
      <c r="P2153" s="258"/>
      <c r="Q2153" s="258"/>
      <c r="R2153" s="258"/>
      <c r="S2153" s="258"/>
      <c r="T2153" s="258"/>
      <c r="U2153" s="258"/>
      <c r="V2153" s="279"/>
      <c r="W2153" s="280"/>
    </row>
    <row r="2154" hidden="1" spans="8:23">
      <c r="H2154" s="258"/>
      <c r="I2154" s="258"/>
      <c r="J2154" s="258"/>
      <c r="K2154" s="258"/>
      <c r="L2154" s="258"/>
      <c r="M2154" s="258"/>
      <c r="N2154" s="258"/>
      <c r="O2154" s="258"/>
      <c r="P2154" s="258"/>
      <c r="Q2154" s="258"/>
      <c r="R2154" s="258"/>
      <c r="S2154" s="258"/>
      <c r="T2154" s="258"/>
      <c r="U2154" s="258"/>
      <c r="V2154" s="279"/>
      <c r="W2154" s="280"/>
    </row>
    <row r="2155" hidden="1" spans="8:23">
      <c r="H2155" s="258"/>
      <c r="I2155" s="258"/>
      <c r="J2155" s="258"/>
      <c r="K2155" s="258"/>
      <c r="L2155" s="258"/>
      <c r="M2155" s="258"/>
      <c r="N2155" s="258"/>
      <c r="O2155" s="258"/>
      <c r="P2155" s="258"/>
      <c r="Q2155" s="258"/>
      <c r="R2155" s="258"/>
      <c r="S2155" s="258"/>
      <c r="T2155" s="258"/>
      <c r="U2155" s="258"/>
      <c r="V2155" s="279"/>
      <c r="W2155" s="280"/>
    </row>
    <row r="2156" hidden="1" spans="8:23">
      <c r="H2156" s="258"/>
      <c r="I2156" s="258"/>
      <c r="J2156" s="258"/>
      <c r="K2156" s="258"/>
      <c r="L2156" s="258"/>
      <c r="M2156" s="258"/>
      <c r="N2156" s="258"/>
      <c r="O2156" s="258"/>
      <c r="P2156" s="258"/>
      <c r="Q2156" s="258"/>
      <c r="R2156" s="258"/>
      <c r="S2156" s="258"/>
      <c r="T2156" s="258"/>
      <c r="U2156" s="258"/>
      <c r="V2156" s="279"/>
      <c r="W2156" s="280"/>
    </row>
    <row r="2157" hidden="1" spans="8:23">
      <c r="H2157" s="258"/>
      <c r="I2157" s="258"/>
      <c r="J2157" s="258"/>
      <c r="K2157" s="258"/>
      <c r="L2157" s="258"/>
      <c r="M2157" s="258"/>
      <c r="N2157" s="258"/>
      <c r="O2157" s="258"/>
      <c r="P2157" s="258"/>
      <c r="Q2157" s="258"/>
      <c r="R2157" s="258"/>
      <c r="S2157" s="258"/>
      <c r="T2157" s="258"/>
      <c r="U2157" s="258"/>
      <c r="V2157" s="279"/>
      <c r="W2157" s="280"/>
    </row>
    <row r="2158" hidden="1" spans="8:23">
      <c r="H2158" s="258"/>
      <c r="I2158" s="258"/>
      <c r="J2158" s="258"/>
      <c r="K2158" s="258"/>
      <c r="L2158" s="258"/>
      <c r="M2158" s="258"/>
      <c r="N2158" s="258"/>
      <c r="O2158" s="258"/>
      <c r="P2158" s="258"/>
      <c r="Q2158" s="258"/>
      <c r="R2158" s="258"/>
      <c r="S2158" s="258"/>
      <c r="T2158" s="258"/>
      <c r="U2158" s="258"/>
      <c r="V2158" s="279"/>
      <c r="W2158" s="280"/>
    </row>
    <row r="2159" hidden="1" spans="8:23">
      <c r="H2159" s="258"/>
      <c r="I2159" s="258"/>
      <c r="J2159" s="258"/>
      <c r="K2159" s="258"/>
      <c r="L2159" s="258"/>
      <c r="M2159" s="258"/>
      <c r="N2159" s="258"/>
      <c r="O2159" s="258"/>
      <c r="P2159" s="258"/>
      <c r="Q2159" s="258"/>
      <c r="R2159" s="258"/>
      <c r="S2159" s="258"/>
      <c r="T2159" s="258"/>
      <c r="U2159" s="258"/>
      <c r="V2159" s="279"/>
      <c r="W2159" s="280"/>
    </row>
    <row r="2160" hidden="1" spans="8:23">
      <c r="H2160" s="258"/>
      <c r="I2160" s="258"/>
      <c r="J2160" s="258"/>
      <c r="K2160" s="258"/>
      <c r="L2160" s="258"/>
      <c r="M2160" s="258"/>
      <c r="N2160" s="258"/>
      <c r="O2160" s="258"/>
      <c r="P2160" s="258"/>
      <c r="Q2160" s="258"/>
      <c r="R2160" s="258"/>
      <c r="S2160" s="258"/>
      <c r="T2160" s="258"/>
      <c r="U2160" s="258"/>
      <c r="V2160" s="279"/>
      <c r="W2160" s="280"/>
    </row>
    <row r="2161" hidden="1" spans="8:23">
      <c r="H2161" s="258"/>
      <c r="I2161" s="258"/>
      <c r="J2161" s="258"/>
      <c r="K2161" s="258"/>
      <c r="L2161" s="258"/>
      <c r="M2161" s="258"/>
      <c r="N2161" s="258"/>
      <c r="O2161" s="258"/>
      <c r="P2161" s="258"/>
      <c r="Q2161" s="258"/>
      <c r="R2161" s="258"/>
      <c r="S2161" s="258"/>
      <c r="T2161" s="258"/>
      <c r="U2161" s="258"/>
      <c r="V2161" s="279"/>
      <c r="W2161" s="280"/>
    </row>
    <row r="2162" hidden="1" spans="8:23">
      <c r="H2162" s="258"/>
      <c r="I2162" s="258"/>
      <c r="J2162" s="258"/>
      <c r="K2162" s="258"/>
      <c r="L2162" s="258"/>
      <c r="M2162" s="258"/>
      <c r="N2162" s="258"/>
      <c r="O2162" s="258"/>
      <c r="P2162" s="258"/>
      <c r="Q2162" s="258"/>
      <c r="R2162" s="258"/>
      <c r="S2162" s="258"/>
      <c r="T2162" s="258"/>
      <c r="U2162" s="258"/>
      <c r="V2162" s="279"/>
      <c r="W2162" s="280"/>
    </row>
    <row r="2163" hidden="1" spans="8:23">
      <c r="H2163" s="258"/>
      <c r="I2163" s="258"/>
      <c r="J2163" s="258"/>
      <c r="K2163" s="258"/>
      <c r="L2163" s="258"/>
      <c r="M2163" s="258"/>
      <c r="N2163" s="258"/>
      <c r="O2163" s="258"/>
      <c r="P2163" s="258"/>
      <c r="Q2163" s="258"/>
      <c r="R2163" s="258"/>
      <c r="S2163" s="258"/>
      <c r="T2163" s="258"/>
      <c r="U2163" s="258"/>
      <c r="V2163" s="279"/>
      <c r="W2163" s="280"/>
    </row>
    <row r="2164" hidden="1" spans="8:23">
      <c r="H2164" s="258"/>
      <c r="I2164" s="258"/>
      <c r="J2164" s="258"/>
      <c r="K2164" s="258"/>
      <c r="L2164" s="258"/>
      <c r="M2164" s="258"/>
      <c r="N2164" s="258"/>
      <c r="O2164" s="258"/>
      <c r="P2164" s="258"/>
      <c r="Q2164" s="258"/>
      <c r="R2164" s="258"/>
      <c r="S2164" s="258"/>
      <c r="T2164" s="258"/>
      <c r="U2164" s="258"/>
      <c r="V2164" s="279"/>
      <c r="W2164" s="280"/>
    </row>
    <row r="2165" hidden="1" spans="8:23">
      <c r="H2165" s="258"/>
      <c r="I2165" s="258"/>
      <c r="J2165" s="258"/>
      <c r="K2165" s="258"/>
      <c r="L2165" s="258"/>
      <c r="M2165" s="258"/>
      <c r="N2165" s="258"/>
      <c r="O2165" s="258"/>
      <c r="P2165" s="258"/>
      <c r="Q2165" s="258"/>
      <c r="R2165" s="258"/>
      <c r="S2165" s="258"/>
      <c r="T2165" s="258"/>
      <c r="U2165" s="258"/>
      <c r="V2165" s="279"/>
      <c r="W2165" s="280"/>
    </row>
    <row r="2166" hidden="1" spans="8:23">
      <c r="H2166" s="258"/>
      <c r="I2166" s="258"/>
      <c r="J2166" s="258"/>
      <c r="K2166" s="258"/>
      <c r="L2166" s="258"/>
      <c r="M2166" s="258"/>
      <c r="N2166" s="258"/>
      <c r="O2166" s="258"/>
      <c r="P2166" s="258"/>
      <c r="Q2166" s="258"/>
      <c r="R2166" s="258"/>
      <c r="S2166" s="258"/>
      <c r="T2166" s="258"/>
      <c r="U2166" s="258"/>
      <c r="V2166" s="279"/>
      <c r="W2166" s="280"/>
    </row>
    <row r="2167" hidden="1" spans="8:23">
      <c r="H2167" s="258"/>
      <c r="I2167" s="258"/>
      <c r="J2167" s="258"/>
      <c r="K2167" s="258"/>
      <c r="L2167" s="258"/>
      <c r="M2167" s="258"/>
      <c r="N2167" s="258"/>
      <c r="O2167" s="258"/>
      <c r="P2167" s="258"/>
      <c r="Q2167" s="258"/>
      <c r="R2167" s="258"/>
      <c r="S2167" s="258"/>
      <c r="T2167" s="258"/>
      <c r="U2167" s="258"/>
      <c r="V2167" s="279"/>
      <c r="W2167" s="280"/>
    </row>
    <row r="2168" hidden="1" spans="8:23">
      <c r="H2168" s="258"/>
      <c r="I2168" s="258"/>
      <c r="J2168" s="258"/>
      <c r="K2168" s="258"/>
      <c r="L2168" s="258"/>
      <c r="M2168" s="258"/>
      <c r="N2168" s="258"/>
      <c r="O2168" s="258"/>
      <c r="P2168" s="258"/>
      <c r="Q2168" s="258"/>
      <c r="R2168" s="258"/>
      <c r="S2168" s="258"/>
      <c r="T2168" s="258"/>
      <c r="U2168" s="258"/>
      <c r="V2168" s="279"/>
      <c r="W2168" s="280"/>
    </row>
    <row r="2169" hidden="1" spans="8:23">
      <c r="H2169" s="258"/>
      <c r="I2169" s="258"/>
      <c r="J2169" s="258"/>
      <c r="K2169" s="258"/>
      <c r="L2169" s="258"/>
      <c r="M2169" s="258"/>
      <c r="N2169" s="258"/>
      <c r="O2169" s="258"/>
      <c r="P2169" s="258"/>
      <c r="Q2169" s="258"/>
      <c r="R2169" s="258"/>
      <c r="S2169" s="258"/>
      <c r="T2169" s="258"/>
      <c r="U2169" s="258"/>
      <c r="V2169" s="279"/>
      <c r="W2169" s="280"/>
    </row>
    <row r="2170" hidden="1" spans="8:23">
      <c r="H2170" s="258"/>
      <c r="I2170" s="258"/>
      <c r="J2170" s="258"/>
      <c r="K2170" s="258"/>
      <c r="L2170" s="258"/>
      <c r="M2170" s="258"/>
      <c r="N2170" s="258"/>
      <c r="O2170" s="258"/>
      <c r="P2170" s="258"/>
      <c r="Q2170" s="258"/>
      <c r="R2170" s="258"/>
      <c r="S2170" s="258"/>
      <c r="T2170" s="258"/>
      <c r="U2170" s="258"/>
      <c r="V2170" s="279"/>
      <c r="W2170" s="280"/>
    </row>
    <row r="2171" hidden="1" spans="8:23">
      <c r="H2171" s="258"/>
      <c r="I2171" s="258"/>
      <c r="J2171" s="258"/>
      <c r="K2171" s="258"/>
      <c r="L2171" s="258"/>
      <c r="M2171" s="258"/>
      <c r="N2171" s="258"/>
      <c r="O2171" s="258"/>
      <c r="P2171" s="258"/>
      <c r="Q2171" s="258"/>
      <c r="R2171" s="258"/>
      <c r="S2171" s="258"/>
      <c r="T2171" s="258"/>
      <c r="U2171" s="258"/>
      <c r="V2171" s="279"/>
      <c r="W2171" s="280"/>
    </row>
    <row r="2172" hidden="1" spans="8:23">
      <c r="H2172" s="258"/>
      <c r="I2172" s="258"/>
      <c r="J2172" s="258"/>
      <c r="K2172" s="258"/>
      <c r="L2172" s="258"/>
      <c r="M2172" s="258"/>
      <c r="N2172" s="258"/>
      <c r="O2172" s="258"/>
      <c r="P2172" s="258"/>
      <c r="Q2172" s="258"/>
      <c r="R2172" s="258"/>
      <c r="S2172" s="258"/>
      <c r="T2172" s="258"/>
      <c r="U2172" s="258"/>
      <c r="V2172" s="279"/>
      <c r="W2172" s="280"/>
    </row>
    <row r="2173" hidden="1" spans="8:23">
      <c r="H2173" s="258"/>
      <c r="I2173" s="258"/>
      <c r="J2173" s="258"/>
      <c r="K2173" s="258"/>
      <c r="L2173" s="258"/>
      <c r="M2173" s="258"/>
      <c r="N2173" s="258"/>
      <c r="O2173" s="258"/>
      <c r="P2173" s="258"/>
      <c r="Q2173" s="258"/>
      <c r="R2173" s="258"/>
      <c r="S2173" s="258"/>
      <c r="T2173" s="258"/>
      <c r="U2173" s="258"/>
      <c r="V2173" s="279"/>
      <c r="W2173" s="280"/>
    </row>
    <row r="2174" hidden="1" spans="8:23">
      <c r="H2174" s="258"/>
      <c r="I2174" s="258"/>
      <c r="J2174" s="258"/>
      <c r="K2174" s="258"/>
      <c r="L2174" s="258"/>
      <c r="M2174" s="258"/>
      <c r="N2174" s="258"/>
      <c r="O2174" s="258"/>
      <c r="P2174" s="258"/>
      <c r="Q2174" s="258"/>
      <c r="R2174" s="258"/>
      <c r="S2174" s="258"/>
      <c r="T2174" s="258"/>
      <c r="U2174" s="258"/>
      <c r="V2174" s="279"/>
      <c r="W2174" s="280"/>
    </row>
    <row r="2175" hidden="1" spans="8:23">
      <c r="H2175" s="258"/>
      <c r="I2175" s="258"/>
      <c r="J2175" s="258"/>
      <c r="K2175" s="258"/>
      <c r="L2175" s="258"/>
      <c r="M2175" s="258"/>
      <c r="N2175" s="258"/>
      <c r="O2175" s="258"/>
      <c r="P2175" s="258"/>
      <c r="Q2175" s="258"/>
      <c r="R2175" s="258"/>
      <c r="S2175" s="258"/>
      <c r="T2175" s="258"/>
      <c r="U2175" s="258"/>
      <c r="V2175" s="279"/>
      <c r="W2175" s="280"/>
    </row>
    <row r="2176" hidden="1" spans="8:23">
      <c r="H2176" s="258"/>
      <c r="I2176" s="258"/>
      <c r="J2176" s="258"/>
      <c r="K2176" s="258"/>
      <c r="L2176" s="258"/>
      <c r="M2176" s="258"/>
      <c r="N2176" s="258"/>
      <c r="O2176" s="258"/>
      <c r="P2176" s="258"/>
      <c r="Q2176" s="258"/>
      <c r="R2176" s="258"/>
      <c r="S2176" s="258"/>
      <c r="T2176" s="258"/>
      <c r="U2176" s="258"/>
      <c r="V2176" s="279"/>
      <c r="W2176" s="280"/>
    </row>
    <row r="2177" hidden="1" spans="8:23">
      <c r="H2177" s="258"/>
      <c r="I2177" s="258"/>
      <c r="J2177" s="258"/>
      <c r="K2177" s="258"/>
      <c r="L2177" s="258"/>
      <c r="M2177" s="258"/>
      <c r="N2177" s="258"/>
      <c r="O2177" s="258"/>
      <c r="P2177" s="258"/>
      <c r="Q2177" s="258"/>
      <c r="R2177" s="258"/>
      <c r="S2177" s="258"/>
      <c r="T2177" s="258"/>
      <c r="U2177" s="258"/>
      <c r="V2177" s="279"/>
      <c r="W2177" s="280"/>
    </row>
    <row r="2178" hidden="1" spans="8:23">
      <c r="H2178" s="258"/>
      <c r="I2178" s="258"/>
      <c r="J2178" s="258"/>
      <c r="K2178" s="258"/>
      <c r="L2178" s="258"/>
      <c r="M2178" s="258"/>
      <c r="N2178" s="258"/>
      <c r="O2178" s="258"/>
      <c r="P2178" s="258"/>
      <c r="Q2178" s="258"/>
      <c r="R2178" s="258"/>
      <c r="S2178" s="258"/>
      <c r="T2178" s="258"/>
      <c r="U2178" s="258"/>
      <c r="V2178" s="279"/>
      <c r="W2178" s="280"/>
    </row>
    <row r="2179" hidden="1" spans="8:23">
      <c r="H2179" s="258"/>
      <c r="I2179" s="258"/>
      <c r="J2179" s="258"/>
      <c r="K2179" s="258"/>
      <c r="L2179" s="258"/>
      <c r="M2179" s="258"/>
      <c r="N2179" s="258"/>
      <c r="O2179" s="258"/>
      <c r="P2179" s="258"/>
      <c r="Q2179" s="258"/>
      <c r="R2179" s="258"/>
      <c r="S2179" s="258"/>
      <c r="T2179" s="258"/>
      <c r="U2179" s="258"/>
      <c r="V2179" s="279"/>
      <c r="W2179" s="280"/>
    </row>
    <row r="2180" hidden="1" spans="8:23">
      <c r="H2180" s="258"/>
      <c r="I2180" s="258"/>
      <c r="J2180" s="258"/>
      <c r="K2180" s="258"/>
      <c r="L2180" s="258"/>
      <c r="M2180" s="258"/>
      <c r="N2180" s="258"/>
      <c r="O2180" s="258"/>
      <c r="P2180" s="258"/>
      <c r="Q2180" s="258"/>
      <c r="R2180" s="258"/>
      <c r="S2180" s="258"/>
      <c r="T2180" s="258"/>
      <c r="U2180" s="258"/>
      <c r="V2180" s="279"/>
      <c r="W2180" s="280"/>
    </row>
    <row r="2181" hidden="1" spans="8:23">
      <c r="H2181" s="258"/>
      <c r="I2181" s="258"/>
      <c r="J2181" s="258"/>
      <c r="K2181" s="258"/>
      <c r="L2181" s="258"/>
      <c r="M2181" s="258"/>
      <c r="N2181" s="258"/>
      <c r="O2181" s="258"/>
      <c r="P2181" s="258"/>
      <c r="Q2181" s="258"/>
      <c r="R2181" s="258"/>
      <c r="S2181" s="258"/>
      <c r="T2181" s="258"/>
      <c r="U2181" s="258"/>
      <c r="V2181" s="279"/>
      <c r="W2181" s="280"/>
    </row>
    <row r="2182" hidden="1" spans="8:23">
      <c r="H2182" s="258"/>
      <c r="I2182" s="258"/>
      <c r="J2182" s="258"/>
      <c r="K2182" s="258"/>
      <c r="L2182" s="258"/>
      <c r="M2182" s="258"/>
      <c r="N2182" s="258"/>
      <c r="O2182" s="258"/>
      <c r="P2182" s="258"/>
      <c r="Q2182" s="258"/>
      <c r="R2182" s="258"/>
      <c r="S2182" s="258"/>
      <c r="T2182" s="258"/>
      <c r="U2182" s="258"/>
      <c r="V2182" s="279"/>
      <c r="W2182" s="280"/>
    </row>
    <row r="2183" hidden="1" spans="8:23">
      <c r="H2183" s="258"/>
      <c r="I2183" s="258"/>
      <c r="J2183" s="258"/>
      <c r="K2183" s="258"/>
      <c r="L2183" s="258"/>
      <c r="M2183" s="258"/>
      <c r="N2183" s="258"/>
      <c r="O2183" s="258"/>
      <c r="P2183" s="258"/>
      <c r="Q2183" s="258"/>
      <c r="R2183" s="258"/>
      <c r="S2183" s="258"/>
      <c r="T2183" s="258"/>
      <c r="U2183" s="258"/>
      <c r="V2183" s="279"/>
      <c r="W2183" s="280"/>
    </row>
    <row r="2184" hidden="1" spans="8:23">
      <c r="H2184" s="258"/>
      <c r="I2184" s="258"/>
      <c r="J2184" s="258"/>
      <c r="K2184" s="258"/>
      <c r="L2184" s="258"/>
      <c r="M2184" s="258"/>
      <c r="N2184" s="258"/>
      <c r="O2184" s="258"/>
      <c r="P2184" s="258"/>
      <c r="Q2184" s="258"/>
      <c r="R2184" s="258"/>
      <c r="S2184" s="258"/>
      <c r="T2184" s="258"/>
      <c r="U2184" s="258"/>
      <c r="V2184" s="279"/>
      <c r="W2184" s="280"/>
    </row>
    <row r="2185" hidden="1" spans="8:23">
      <c r="H2185" s="258"/>
      <c r="I2185" s="258"/>
      <c r="J2185" s="258"/>
      <c r="K2185" s="258"/>
      <c r="L2185" s="258"/>
      <c r="M2185" s="258"/>
      <c r="N2185" s="258"/>
      <c r="O2185" s="258"/>
      <c r="P2185" s="258"/>
      <c r="Q2185" s="258"/>
      <c r="R2185" s="258"/>
      <c r="S2185" s="258"/>
      <c r="T2185" s="258"/>
      <c r="U2185" s="258"/>
      <c r="V2185" s="279"/>
      <c r="W2185" s="280"/>
    </row>
    <row r="2186" hidden="1" spans="8:23">
      <c r="H2186" s="258"/>
      <c r="I2186" s="258"/>
      <c r="J2186" s="258"/>
      <c r="K2186" s="258"/>
      <c r="L2186" s="258"/>
      <c r="M2186" s="258"/>
      <c r="N2186" s="258"/>
      <c r="O2186" s="258"/>
      <c r="P2186" s="258"/>
      <c r="Q2186" s="258"/>
      <c r="R2186" s="258"/>
      <c r="S2186" s="258"/>
      <c r="T2186" s="258"/>
      <c r="U2186" s="258"/>
      <c r="V2186" s="279"/>
      <c r="W2186" s="280"/>
    </row>
    <row r="2187" hidden="1" spans="8:23">
      <c r="H2187" s="258"/>
      <c r="I2187" s="258"/>
      <c r="J2187" s="258"/>
      <c r="K2187" s="258"/>
      <c r="L2187" s="258"/>
      <c r="M2187" s="258"/>
      <c r="N2187" s="258"/>
      <c r="O2187" s="258"/>
      <c r="P2187" s="258"/>
      <c r="Q2187" s="258"/>
      <c r="R2187" s="258"/>
      <c r="S2187" s="258"/>
      <c r="T2187" s="258"/>
      <c r="U2187" s="258"/>
      <c r="V2187" s="279"/>
      <c r="W2187" s="280"/>
    </row>
    <row r="2188" hidden="1" spans="8:23">
      <c r="H2188" s="258"/>
      <c r="I2188" s="258"/>
      <c r="J2188" s="258"/>
      <c r="K2188" s="258"/>
      <c r="L2188" s="258"/>
      <c r="M2188" s="258"/>
      <c r="N2188" s="258"/>
      <c r="O2188" s="258"/>
      <c r="P2188" s="258"/>
      <c r="Q2188" s="258"/>
      <c r="R2188" s="258"/>
      <c r="S2188" s="258"/>
      <c r="T2188" s="258"/>
      <c r="U2188" s="258"/>
      <c r="V2188" s="279"/>
      <c r="W2188" s="280"/>
    </row>
    <row r="2189" hidden="1" spans="8:23">
      <c r="H2189" s="258"/>
      <c r="I2189" s="258"/>
      <c r="J2189" s="258"/>
      <c r="K2189" s="258"/>
      <c r="L2189" s="258"/>
      <c r="M2189" s="258"/>
      <c r="N2189" s="258"/>
      <c r="O2189" s="258"/>
      <c r="P2189" s="258"/>
      <c r="Q2189" s="258"/>
      <c r="R2189" s="258"/>
      <c r="S2189" s="258"/>
      <c r="T2189" s="258"/>
      <c r="U2189" s="258"/>
      <c r="V2189" s="279"/>
      <c r="W2189" s="280"/>
    </row>
    <row r="2190" hidden="1" spans="8:23">
      <c r="H2190" s="258"/>
      <c r="I2190" s="258"/>
      <c r="J2190" s="258"/>
      <c r="K2190" s="258"/>
      <c r="L2190" s="258"/>
      <c r="M2190" s="258"/>
      <c r="N2190" s="258"/>
      <c r="O2190" s="258"/>
      <c r="P2190" s="258"/>
      <c r="Q2190" s="258"/>
      <c r="R2190" s="258"/>
      <c r="S2190" s="258"/>
      <c r="T2190" s="258"/>
      <c r="U2190" s="258"/>
      <c r="V2190" s="279"/>
      <c r="W2190" s="280"/>
    </row>
    <row r="2191" hidden="1" spans="8:23">
      <c r="H2191" s="258"/>
      <c r="I2191" s="258"/>
      <c r="J2191" s="258"/>
      <c r="K2191" s="258"/>
      <c r="L2191" s="258"/>
      <c r="M2191" s="258"/>
      <c r="N2191" s="258"/>
      <c r="O2191" s="258"/>
      <c r="P2191" s="258"/>
      <c r="Q2191" s="258"/>
      <c r="R2191" s="258"/>
      <c r="S2191" s="258"/>
      <c r="T2191" s="258"/>
      <c r="U2191" s="258"/>
      <c r="V2191" s="279"/>
      <c r="W2191" s="280"/>
    </row>
    <row r="2192" hidden="1" spans="8:23">
      <c r="H2192" s="258"/>
      <c r="I2192" s="258"/>
      <c r="J2192" s="258"/>
      <c r="K2192" s="258"/>
      <c r="L2192" s="258"/>
      <c r="M2192" s="258"/>
      <c r="N2192" s="258"/>
      <c r="O2192" s="258"/>
      <c r="P2192" s="258"/>
      <c r="Q2192" s="258"/>
      <c r="R2192" s="258"/>
      <c r="S2192" s="258"/>
      <c r="T2192" s="258"/>
      <c r="U2192" s="258"/>
      <c r="V2192" s="279"/>
      <c r="W2192" s="280"/>
    </row>
    <row r="2193" hidden="1" spans="8:23">
      <c r="H2193" s="258"/>
      <c r="I2193" s="258"/>
      <c r="J2193" s="258"/>
      <c r="K2193" s="258"/>
      <c r="L2193" s="258"/>
      <c r="M2193" s="258"/>
      <c r="N2193" s="258"/>
      <c r="O2193" s="258"/>
      <c r="P2193" s="258"/>
      <c r="Q2193" s="258"/>
      <c r="R2193" s="258"/>
      <c r="S2193" s="258"/>
      <c r="T2193" s="258"/>
      <c r="U2193" s="258"/>
      <c r="V2193" s="279"/>
      <c r="W2193" s="280"/>
    </row>
    <row r="2194" hidden="1" spans="8:23">
      <c r="H2194" s="258"/>
      <c r="I2194" s="258"/>
      <c r="J2194" s="258"/>
      <c r="K2194" s="258"/>
      <c r="L2194" s="258"/>
      <c r="M2194" s="258"/>
      <c r="N2194" s="258"/>
      <c r="O2194" s="258"/>
      <c r="P2194" s="258"/>
      <c r="Q2194" s="258"/>
      <c r="R2194" s="258"/>
      <c r="S2194" s="258"/>
      <c r="T2194" s="258"/>
      <c r="U2194" s="258"/>
      <c r="V2194" s="279"/>
      <c r="W2194" s="280"/>
    </row>
    <row r="2195" hidden="1" spans="8:23">
      <c r="H2195" s="258"/>
      <c r="I2195" s="258"/>
      <c r="J2195" s="258"/>
      <c r="K2195" s="258"/>
      <c r="L2195" s="258"/>
      <c r="M2195" s="258"/>
      <c r="N2195" s="258"/>
      <c r="O2195" s="258"/>
      <c r="P2195" s="258"/>
      <c r="Q2195" s="258"/>
      <c r="R2195" s="258"/>
      <c r="S2195" s="258"/>
      <c r="T2195" s="258"/>
      <c r="U2195" s="258"/>
      <c r="V2195" s="279"/>
      <c r="W2195" s="280"/>
    </row>
    <row r="2196" hidden="1" spans="8:23">
      <c r="H2196" s="258"/>
      <c r="I2196" s="258"/>
      <c r="J2196" s="258"/>
      <c r="K2196" s="258"/>
      <c r="L2196" s="258"/>
      <c r="M2196" s="258"/>
      <c r="N2196" s="258"/>
      <c r="O2196" s="258"/>
      <c r="P2196" s="258"/>
      <c r="Q2196" s="258"/>
      <c r="R2196" s="258"/>
      <c r="S2196" s="258"/>
      <c r="T2196" s="258"/>
      <c r="U2196" s="258"/>
      <c r="V2196" s="279"/>
      <c r="W2196" s="280"/>
    </row>
    <row r="2197" hidden="1" spans="8:23">
      <c r="H2197" s="258"/>
      <c r="I2197" s="258"/>
      <c r="J2197" s="258"/>
      <c r="K2197" s="258"/>
      <c r="L2197" s="258"/>
      <c r="M2197" s="258"/>
      <c r="N2197" s="258"/>
      <c r="O2197" s="258"/>
      <c r="P2197" s="258"/>
      <c r="Q2197" s="258"/>
      <c r="R2197" s="258"/>
      <c r="S2197" s="258"/>
      <c r="T2197" s="258"/>
      <c r="U2197" s="258"/>
      <c r="V2197" s="279"/>
      <c r="W2197" s="280"/>
    </row>
    <row r="2198" hidden="1" spans="8:23">
      <c r="H2198" s="258"/>
      <c r="I2198" s="258"/>
      <c r="J2198" s="258"/>
      <c r="K2198" s="258"/>
      <c r="L2198" s="258"/>
      <c r="M2198" s="258"/>
      <c r="N2198" s="258"/>
      <c r="O2198" s="258"/>
      <c r="P2198" s="258"/>
      <c r="Q2198" s="258"/>
      <c r="R2198" s="258"/>
      <c r="S2198" s="258"/>
      <c r="T2198" s="258"/>
      <c r="U2198" s="258"/>
      <c r="V2198" s="279"/>
      <c r="W2198" s="280"/>
    </row>
    <row r="2199" hidden="1" spans="8:23">
      <c r="H2199" s="258"/>
      <c r="I2199" s="258"/>
      <c r="J2199" s="258"/>
      <c r="K2199" s="258"/>
      <c r="L2199" s="258"/>
      <c r="M2199" s="258"/>
      <c r="N2199" s="258"/>
      <c r="O2199" s="258"/>
      <c r="P2199" s="258"/>
      <c r="Q2199" s="258"/>
      <c r="R2199" s="258"/>
      <c r="S2199" s="258"/>
      <c r="T2199" s="258"/>
      <c r="U2199" s="258"/>
      <c r="V2199" s="279"/>
      <c r="W2199" s="280"/>
    </row>
    <row r="2200" hidden="1" spans="8:23">
      <c r="H2200" s="258"/>
      <c r="I2200" s="258"/>
      <c r="J2200" s="258"/>
      <c r="K2200" s="258"/>
      <c r="L2200" s="258"/>
      <c r="M2200" s="258"/>
      <c r="N2200" s="258"/>
      <c r="O2200" s="258"/>
      <c r="P2200" s="258"/>
      <c r="Q2200" s="258"/>
      <c r="R2200" s="258"/>
      <c r="S2200" s="258"/>
      <c r="T2200" s="258"/>
      <c r="U2200" s="258"/>
      <c r="V2200" s="279"/>
      <c r="W2200" s="280"/>
    </row>
    <row r="2201" hidden="1" spans="8:23">
      <c r="H2201" s="258"/>
      <c r="I2201" s="258"/>
      <c r="J2201" s="258"/>
      <c r="K2201" s="258"/>
      <c r="L2201" s="258"/>
      <c r="M2201" s="258"/>
      <c r="N2201" s="258"/>
      <c r="O2201" s="258"/>
      <c r="P2201" s="258"/>
      <c r="Q2201" s="258"/>
      <c r="R2201" s="258"/>
      <c r="S2201" s="258"/>
      <c r="T2201" s="258"/>
      <c r="U2201" s="258"/>
      <c r="V2201" s="279"/>
      <c r="W2201" s="280"/>
    </row>
    <row r="2202" hidden="1" spans="8:23">
      <c r="H2202" s="258"/>
      <c r="I2202" s="258"/>
      <c r="J2202" s="258"/>
      <c r="K2202" s="258"/>
      <c r="L2202" s="258"/>
      <c r="M2202" s="258"/>
      <c r="N2202" s="258"/>
      <c r="O2202" s="258"/>
      <c r="P2202" s="258"/>
      <c r="Q2202" s="258"/>
      <c r="R2202" s="258"/>
      <c r="S2202" s="258"/>
      <c r="T2202" s="258"/>
      <c r="U2202" s="258"/>
      <c r="V2202" s="279"/>
      <c r="W2202" s="280"/>
    </row>
    <row r="2203" hidden="1" spans="8:23">
      <c r="H2203" s="258"/>
      <c r="I2203" s="258"/>
      <c r="J2203" s="258"/>
      <c r="K2203" s="258"/>
      <c r="L2203" s="258"/>
      <c r="M2203" s="258"/>
      <c r="N2203" s="258"/>
      <c r="O2203" s="258"/>
      <c r="P2203" s="258"/>
      <c r="Q2203" s="258"/>
      <c r="R2203" s="258"/>
      <c r="S2203" s="258"/>
      <c r="T2203" s="258"/>
      <c r="U2203" s="258"/>
      <c r="V2203" s="279"/>
      <c r="W2203" s="280"/>
    </row>
    <row r="2204" hidden="1" spans="8:23">
      <c r="H2204" s="258"/>
      <c r="I2204" s="258"/>
      <c r="J2204" s="258"/>
      <c r="K2204" s="258"/>
      <c r="L2204" s="258"/>
      <c r="M2204" s="258"/>
      <c r="N2204" s="258"/>
      <c r="O2204" s="258"/>
      <c r="P2204" s="258"/>
      <c r="Q2204" s="258"/>
      <c r="R2204" s="258"/>
      <c r="S2204" s="258"/>
      <c r="T2204" s="258"/>
      <c r="U2204" s="258"/>
      <c r="V2204" s="279"/>
      <c r="W2204" s="280"/>
    </row>
    <row r="2205" hidden="1" spans="8:23">
      <c r="H2205" s="258"/>
      <c r="I2205" s="258"/>
      <c r="J2205" s="258"/>
      <c r="K2205" s="258"/>
      <c r="L2205" s="258"/>
      <c r="M2205" s="258"/>
      <c r="N2205" s="258"/>
      <c r="O2205" s="258"/>
      <c r="P2205" s="258"/>
      <c r="Q2205" s="258"/>
      <c r="R2205" s="258"/>
      <c r="S2205" s="258"/>
      <c r="T2205" s="258"/>
      <c r="U2205" s="258"/>
      <c r="V2205" s="279"/>
      <c r="W2205" s="280"/>
    </row>
    <row r="2206" hidden="1" spans="8:23">
      <c r="H2206" s="258"/>
      <c r="I2206" s="258"/>
      <c r="J2206" s="258"/>
      <c r="K2206" s="258"/>
      <c r="L2206" s="258"/>
      <c r="M2206" s="258"/>
      <c r="N2206" s="258"/>
      <c r="O2206" s="258"/>
      <c r="P2206" s="258"/>
      <c r="Q2206" s="258"/>
      <c r="R2206" s="258"/>
      <c r="S2206" s="258"/>
      <c r="T2206" s="258"/>
      <c r="U2206" s="258"/>
      <c r="V2206" s="279"/>
      <c r="W2206" s="280"/>
    </row>
    <row r="2207" hidden="1" spans="8:23">
      <c r="H2207" s="258"/>
      <c r="I2207" s="258"/>
      <c r="J2207" s="258"/>
      <c r="K2207" s="258"/>
      <c r="L2207" s="258"/>
      <c r="M2207" s="258"/>
      <c r="N2207" s="258"/>
      <c r="O2207" s="258"/>
      <c r="P2207" s="258"/>
      <c r="Q2207" s="258"/>
      <c r="R2207" s="258"/>
      <c r="S2207" s="258"/>
      <c r="T2207" s="258"/>
      <c r="U2207" s="258"/>
      <c r="V2207" s="279"/>
      <c r="W2207" s="280"/>
    </row>
    <row r="2208" hidden="1" spans="8:23">
      <c r="H2208" s="258"/>
      <c r="I2208" s="258"/>
      <c r="J2208" s="258"/>
      <c r="K2208" s="258"/>
      <c r="L2208" s="258"/>
      <c r="M2208" s="258"/>
      <c r="N2208" s="258"/>
      <c r="O2208" s="258"/>
      <c r="P2208" s="258"/>
      <c r="Q2208" s="258"/>
      <c r="R2208" s="258"/>
      <c r="S2208" s="258"/>
      <c r="T2208" s="258"/>
      <c r="U2208" s="258"/>
      <c r="V2208" s="279"/>
      <c r="W2208" s="280"/>
    </row>
    <row r="2209" hidden="1" spans="8:23">
      <c r="H2209" s="258"/>
      <c r="I2209" s="258"/>
      <c r="J2209" s="258"/>
      <c r="K2209" s="258"/>
      <c r="L2209" s="258"/>
      <c r="M2209" s="258"/>
      <c r="N2209" s="258"/>
      <c r="O2209" s="258"/>
      <c r="P2209" s="258"/>
      <c r="Q2209" s="258"/>
      <c r="R2209" s="258"/>
      <c r="S2209" s="258"/>
      <c r="T2209" s="258"/>
      <c r="U2209" s="258"/>
      <c r="V2209" s="279"/>
      <c r="W2209" s="280"/>
    </row>
    <row r="2210" hidden="1" spans="8:23">
      <c r="H2210" s="258"/>
      <c r="I2210" s="258"/>
      <c r="J2210" s="258"/>
      <c r="K2210" s="258"/>
      <c r="L2210" s="258"/>
      <c r="M2210" s="258"/>
      <c r="N2210" s="258"/>
      <c r="O2210" s="258"/>
      <c r="P2210" s="258"/>
      <c r="Q2210" s="258"/>
      <c r="R2210" s="258"/>
      <c r="S2210" s="258"/>
      <c r="T2210" s="258"/>
      <c r="U2210" s="258"/>
      <c r="V2210" s="279"/>
      <c r="W2210" s="280"/>
    </row>
    <row r="2211" hidden="1" spans="8:23">
      <c r="H2211" s="258"/>
      <c r="I2211" s="258"/>
      <c r="J2211" s="258"/>
      <c r="K2211" s="258"/>
      <c r="L2211" s="258"/>
      <c r="M2211" s="258"/>
      <c r="N2211" s="258"/>
      <c r="O2211" s="258"/>
      <c r="P2211" s="258"/>
      <c r="Q2211" s="258"/>
      <c r="R2211" s="258"/>
      <c r="S2211" s="258"/>
      <c r="T2211" s="258"/>
      <c r="U2211" s="258"/>
      <c r="V2211" s="279"/>
      <c r="W2211" s="280"/>
    </row>
    <row r="2212" hidden="1" spans="8:23">
      <c r="H2212" s="258"/>
      <c r="I2212" s="258"/>
      <c r="J2212" s="258"/>
      <c r="K2212" s="258"/>
      <c r="L2212" s="258"/>
      <c r="M2212" s="258"/>
      <c r="N2212" s="258"/>
      <c r="O2212" s="258"/>
      <c r="P2212" s="258"/>
      <c r="Q2212" s="258"/>
      <c r="R2212" s="258"/>
      <c r="S2212" s="258"/>
      <c r="T2212" s="258"/>
      <c r="U2212" s="258"/>
      <c r="V2212" s="279"/>
      <c r="W2212" s="280"/>
    </row>
    <row r="2213" hidden="1" spans="8:23">
      <c r="H2213" s="258"/>
      <c r="I2213" s="258"/>
      <c r="J2213" s="258"/>
      <c r="K2213" s="258"/>
      <c r="L2213" s="258"/>
      <c r="M2213" s="258"/>
      <c r="N2213" s="258"/>
      <c r="O2213" s="258"/>
      <c r="P2213" s="258"/>
      <c r="Q2213" s="258"/>
      <c r="R2213" s="258"/>
      <c r="S2213" s="258"/>
      <c r="T2213" s="258"/>
      <c r="U2213" s="258"/>
      <c r="V2213" s="279"/>
      <c r="W2213" s="280"/>
    </row>
    <row r="2214" hidden="1" spans="8:23">
      <c r="H2214" s="258"/>
      <c r="I2214" s="258"/>
      <c r="J2214" s="258"/>
      <c r="K2214" s="258"/>
      <c r="L2214" s="258"/>
      <c r="M2214" s="258"/>
      <c r="N2214" s="258"/>
      <c r="O2214" s="258"/>
      <c r="P2214" s="258"/>
      <c r="Q2214" s="258"/>
      <c r="R2214" s="258"/>
      <c r="S2214" s="258"/>
      <c r="T2214" s="258"/>
      <c r="U2214" s="258"/>
      <c r="V2214" s="279"/>
      <c r="W2214" s="280"/>
    </row>
    <row r="2215" hidden="1" spans="8:23">
      <c r="H2215" s="258"/>
      <c r="I2215" s="258"/>
      <c r="J2215" s="258"/>
      <c r="K2215" s="258"/>
      <c r="L2215" s="258"/>
      <c r="M2215" s="258"/>
      <c r="N2215" s="258"/>
      <c r="O2215" s="258"/>
      <c r="P2215" s="258"/>
      <c r="Q2215" s="258"/>
      <c r="R2215" s="258"/>
      <c r="S2215" s="258"/>
      <c r="T2215" s="258"/>
      <c r="U2215" s="258"/>
      <c r="V2215" s="279"/>
      <c r="W2215" s="280"/>
    </row>
    <row r="2216" hidden="1" spans="8:23">
      <c r="H2216" s="258"/>
      <c r="I2216" s="258"/>
      <c r="J2216" s="258"/>
      <c r="K2216" s="258"/>
      <c r="L2216" s="258"/>
      <c r="M2216" s="258"/>
      <c r="N2216" s="258"/>
      <c r="O2216" s="258"/>
      <c r="P2216" s="258"/>
      <c r="Q2216" s="258"/>
      <c r="R2216" s="258"/>
      <c r="S2216" s="258"/>
      <c r="T2216" s="258"/>
      <c r="U2216" s="258"/>
      <c r="V2216" s="279"/>
      <c r="W2216" s="280"/>
    </row>
    <row r="2217" hidden="1" spans="8:23">
      <c r="H2217" s="258"/>
      <c r="I2217" s="258"/>
      <c r="J2217" s="258"/>
      <c r="K2217" s="258"/>
      <c r="L2217" s="258"/>
      <c r="M2217" s="258"/>
      <c r="N2217" s="258"/>
      <c r="O2217" s="258"/>
      <c r="P2217" s="258"/>
      <c r="Q2217" s="258"/>
      <c r="R2217" s="258"/>
      <c r="S2217" s="258"/>
      <c r="T2217" s="258"/>
      <c r="U2217" s="258"/>
      <c r="V2217" s="279"/>
      <c r="W2217" s="280"/>
    </row>
    <row r="2218" hidden="1" spans="8:23">
      <c r="H2218" s="258"/>
      <c r="I2218" s="258"/>
      <c r="J2218" s="258"/>
      <c r="K2218" s="258"/>
      <c r="L2218" s="258"/>
      <c r="M2218" s="258"/>
      <c r="N2218" s="258"/>
      <c r="O2218" s="258"/>
      <c r="P2218" s="258"/>
      <c r="Q2218" s="258"/>
      <c r="R2218" s="258"/>
      <c r="S2218" s="258"/>
      <c r="T2218" s="258"/>
      <c r="U2218" s="258"/>
      <c r="V2218" s="279"/>
      <c r="W2218" s="280"/>
    </row>
    <row r="2219" hidden="1" spans="8:23">
      <c r="H2219" s="258"/>
      <c r="I2219" s="258"/>
      <c r="J2219" s="258"/>
      <c r="K2219" s="258"/>
      <c r="L2219" s="258"/>
      <c r="M2219" s="258"/>
      <c r="N2219" s="258"/>
      <c r="O2219" s="258"/>
      <c r="P2219" s="258"/>
      <c r="Q2219" s="258"/>
      <c r="R2219" s="258"/>
      <c r="S2219" s="258"/>
      <c r="T2219" s="258"/>
      <c r="U2219" s="258"/>
      <c r="V2219" s="279"/>
      <c r="W2219" s="280"/>
    </row>
    <row r="2220" hidden="1" spans="8:23">
      <c r="H2220" s="258"/>
      <c r="I2220" s="258"/>
      <c r="J2220" s="258"/>
      <c r="K2220" s="258"/>
      <c r="L2220" s="258"/>
      <c r="M2220" s="258"/>
      <c r="N2220" s="258"/>
      <c r="O2220" s="258"/>
      <c r="P2220" s="258"/>
      <c r="Q2220" s="258"/>
      <c r="R2220" s="258"/>
      <c r="S2220" s="258"/>
      <c r="T2220" s="258"/>
      <c r="U2220" s="258"/>
      <c r="V2220" s="279"/>
      <c r="W2220" s="280"/>
    </row>
    <row r="2221" hidden="1" spans="8:23">
      <c r="H2221" s="258"/>
      <c r="I2221" s="258"/>
      <c r="J2221" s="258"/>
      <c r="K2221" s="258"/>
      <c r="L2221" s="258"/>
      <c r="M2221" s="258"/>
      <c r="N2221" s="258"/>
      <c r="O2221" s="258"/>
      <c r="P2221" s="258"/>
      <c r="Q2221" s="258"/>
      <c r="R2221" s="258"/>
      <c r="S2221" s="258"/>
      <c r="T2221" s="258"/>
      <c r="U2221" s="258"/>
      <c r="V2221" s="279"/>
      <c r="W2221" s="280"/>
    </row>
    <row r="2222" hidden="1" spans="8:23">
      <c r="H2222" s="258"/>
      <c r="I2222" s="258"/>
      <c r="J2222" s="258"/>
      <c r="K2222" s="258"/>
      <c r="L2222" s="258"/>
      <c r="M2222" s="258"/>
      <c r="N2222" s="258"/>
      <c r="O2222" s="258"/>
      <c r="P2222" s="258"/>
      <c r="Q2222" s="258"/>
      <c r="R2222" s="258"/>
      <c r="S2222" s="258"/>
      <c r="T2222" s="258"/>
      <c r="U2222" s="258"/>
      <c r="V2222" s="279"/>
      <c r="W2222" s="280"/>
    </row>
    <row r="2223" hidden="1" spans="8:23">
      <c r="H2223" s="258"/>
      <c r="I2223" s="258"/>
      <c r="J2223" s="258"/>
      <c r="K2223" s="258"/>
      <c r="L2223" s="258"/>
      <c r="M2223" s="258"/>
      <c r="N2223" s="258"/>
      <c r="O2223" s="258"/>
      <c r="P2223" s="258"/>
      <c r="Q2223" s="258"/>
      <c r="R2223" s="258"/>
      <c r="S2223" s="258"/>
      <c r="T2223" s="258"/>
      <c r="U2223" s="258"/>
      <c r="V2223" s="279"/>
      <c r="W2223" s="280"/>
    </row>
    <row r="2224" hidden="1" spans="8:23">
      <c r="H2224" s="258"/>
      <c r="I2224" s="258"/>
      <c r="J2224" s="258"/>
      <c r="K2224" s="258"/>
      <c r="L2224" s="258"/>
      <c r="M2224" s="258"/>
      <c r="N2224" s="258"/>
      <c r="O2224" s="258"/>
      <c r="P2224" s="258"/>
      <c r="Q2224" s="258"/>
      <c r="R2224" s="258"/>
      <c r="S2224" s="258"/>
      <c r="T2224" s="258"/>
      <c r="U2224" s="258"/>
      <c r="V2224" s="279"/>
      <c r="W2224" s="280"/>
    </row>
    <row r="2225" hidden="1" spans="8:23">
      <c r="H2225" s="258"/>
      <c r="I2225" s="258"/>
      <c r="J2225" s="258"/>
      <c r="K2225" s="258"/>
      <c r="L2225" s="258"/>
      <c r="M2225" s="258"/>
      <c r="N2225" s="258"/>
      <c r="O2225" s="258"/>
      <c r="P2225" s="258"/>
      <c r="Q2225" s="258"/>
      <c r="R2225" s="258"/>
      <c r="S2225" s="258"/>
      <c r="T2225" s="258"/>
      <c r="U2225" s="258"/>
      <c r="V2225" s="279"/>
      <c r="W2225" s="280"/>
    </row>
    <row r="2226" hidden="1" spans="8:23">
      <c r="H2226" s="258"/>
      <c r="I2226" s="258"/>
      <c r="J2226" s="258"/>
      <c r="K2226" s="258"/>
      <c r="L2226" s="258"/>
      <c r="M2226" s="258"/>
      <c r="N2226" s="258"/>
      <c r="O2226" s="258"/>
      <c r="P2226" s="258"/>
      <c r="Q2226" s="258"/>
      <c r="R2226" s="258"/>
      <c r="S2226" s="258"/>
      <c r="T2226" s="258"/>
      <c r="U2226" s="258"/>
      <c r="V2226" s="279"/>
      <c r="W2226" s="280"/>
    </row>
    <row r="2227" hidden="1" spans="8:23">
      <c r="H2227" s="258"/>
      <c r="I2227" s="258"/>
      <c r="J2227" s="258"/>
      <c r="K2227" s="258"/>
      <c r="L2227" s="258"/>
      <c r="M2227" s="258"/>
      <c r="N2227" s="258"/>
      <c r="O2227" s="258"/>
      <c r="P2227" s="258"/>
      <c r="Q2227" s="258"/>
      <c r="R2227" s="258"/>
      <c r="S2227" s="258"/>
      <c r="T2227" s="258"/>
      <c r="U2227" s="258"/>
      <c r="V2227" s="279"/>
      <c r="W2227" s="280"/>
    </row>
    <row r="2228" hidden="1" spans="8:23">
      <c r="H2228" s="258"/>
      <c r="I2228" s="258"/>
      <c r="J2228" s="258"/>
      <c r="K2228" s="258"/>
      <c r="L2228" s="258"/>
      <c r="M2228" s="258"/>
      <c r="N2228" s="258"/>
      <c r="O2228" s="258"/>
      <c r="P2228" s="258"/>
      <c r="Q2228" s="258"/>
      <c r="R2228" s="258"/>
      <c r="S2228" s="258"/>
      <c r="T2228" s="258"/>
      <c r="U2228" s="258"/>
      <c r="V2228" s="279"/>
      <c r="W2228" s="280"/>
    </row>
    <row r="2229" hidden="1" spans="8:23">
      <c r="H2229" s="258"/>
      <c r="I2229" s="258"/>
      <c r="J2229" s="258"/>
      <c r="K2229" s="258"/>
      <c r="L2229" s="258"/>
      <c r="M2229" s="258"/>
      <c r="N2229" s="258"/>
      <c r="O2229" s="258"/>
      <c r="P2229" s="258"/>
      <c r="Q2229" s="258"/>
      <c r="R2229" s="258"/>
      <c r="S2229" s="258"/>
      <c r="T2229" s="258"/>
      <c r="U2229" s="258"/>
      <c r="V2229" s="279"/>
      <c r="W2229" s="280"/>
    </row>
    <row r="2230" hidden="1" spans="8:23">
      <c r="H2230" s="258"/>
      <c r="I2230" s="258"/>
      <c r="J2230" s="258"/>
      <c r="K2230" s="258"/>
      <c r="L2230" s="258"/>
      <c r="M2230" s="258"/>
      <c r="N2230" s="258"/>
      <c r="O2230" s="258"/>
      <c r="P2230" s="258"/>
      <c r="Q2230" s="258"/>
      <c r="R2230" s="258"/>
      <c r="S2230" s="258"/>
      <c r="T2230" s="258"/>
      <c r="U2230" s="258"/>
      <c r="V2230" s="279"/>
      <c r="W2230" s="280"/>
    </row>
    <row r="2231" hidden="1" spans="8:23">
      <c r="H2231" s="258"/>
      <c r="I2231" s="258"/>
      <c r="J2231" s="258"/>
      <c r="K2231" s="258"/>
      <c r="L2231" s="258"/>
      <c r="M2231" s="258"/>
      <c r="N2231" s="258"/>
      <c r="O2231" s="258"/>
      <c r="P2231" s="258"/>
      <c r="Q2231" s="258"/>
      <c r="R2231" s="258"/>
      <c r="S2231" s="258"/>
      <c r="T2231" s="258"/>
      <c r="U2231" s="258"/>
      <c r="V2231" s="279"/>
      <c r="W2231" s="280"/>
    </row>
    <row r="2232" hidden="1" spans="8:23">
      <c r="H2232" s="258"/>
      <c r="I2232" s="258"/>
      <c r="J2232" s="258"/>
      <c r="K2232" s="258"/>
      <c r="L2232" s="258"/>
      <c r="M2232" s="258"/>
      <c r="N2232" s="258"/>
      <c r="O2232" s="258"/>
      <c r="P2232" s="258"/>
      <c r="Q2232" s="258"/>
      <c r="R2232" s="258"/>
      <c r="S2232" s="258"/>
      <c r="T2232" s="258"/>
      <c r="U2232" s="258"/>
      <c r="V2232" s="279"/>
      <c r="W2232" s="280"/>
    </row>
    <row r="2233" hidden="1" spans="8:23">
      <c r="H2233" s="258"/>
      <c r="I2233" s="258"/>
      <c r="J2233" s="258"/>
      <c r="K2233" s="258"/>
      <c r="L2233" s="258"/>
      <c r="M2233" s="258"/>
      <c r="N2233" s="258"/>
      <c r="O2233" s="258"/>
      <c r="P2233" s="258"/>
      <c r="Q2233" s="258"/>
      <c r="R2233" s="258"/>
      <c r="S2233" s="258"/>
      <c r="T2233" s="258"/>
      <c r="U2233" s="258"/>
      <c r="V2233" s="279"/>
      <c r="W2233" s="280"/>
    </row>
    <row r="2234" hidden="1" spans="8:23">
      <c r="H2234" s="258"/>
      <c r="I2234" s="258"/>
      <c r="J2234" s="258"/>
      <c r="K2234" s="258"/>
      <c r="L2234" s="258"/>
      <c r="M2234" s="258"/>
      <c r="N2234" s="258"/>
      <c r="O2234" s="258"/>
      <c r="P2234" s="258"/>
      <c r="Q2234" s="258"/>
      <c r="R2234" s="258"/>
      <c r="S2234" s="258"/>
      <c r="T2234" s="258"/>
      <c r="U2234" s="258"/>
      <c r="V2234" s="279"/>
      <c r="W2234" s="280"/>
    </row>
    <row r="2235" hidden="1" spans="8:23">
      <c r="H2235" s="258"/>
      <c r="I2235" s="258"/>
      <c r="J2235" s="258"/>
      <c r="K2235" s="258"/>
      <c r="L2235" s="258"/>
      <c r="M2235" s="258"/>
      <c r="N2235" s="258"/>
      <c r="O2235" s="258"/>
      <c r="P2235" s="258"/>
      <c r="Q2235" s="258"/>
      <c r="R2235" s="258"/>
      <c r="S2235" s="258"/>
      <c r="T2235" s="258"/>
      <c r="U2235" s="258"/>
      <c r="V2235" s="279"/>
      <c r="W2235" s="280"/>
    </row>
    <row r="2236" hidden="1" spans="8:23">
      <c r="H2236" s="258"/>
      <c r="I2236" s="258"/>
      <c r="J2236" s="258"/>
      <c r="K2236" s="258"/>
      <c r="L2236" s="258"/>
      <c r="M2236" s="258"/>
      <c r="N2236" s="258"/>
      <c r="O2236" s="258"/>
      <c r="P2236" s="258"/>
      <c r="Q2236" s="258"/>
      <c r="R2236" s="258"/>
      <c r="S2236" s="258"/>
      <c r="T2236" s="258"/>
      <c r="U2236" s="258"/>
      <c r="V2236" s="279"/>
      <c r="W2236" s="280"/>
    </row>
    <row r="2237" hidden="1" spans="8:23">
      <c r="H2237" s="258"/>
      <c r="I2237" s="258"/>
      <c r="J2237" s="258"/>
      <c r="K2237" s="258"/>
      <c r="L2237" s="258"/>
      <c r="M2237" s="258"/>
      <c r="N2237" s="258"/>
      <c r="O2237" s="258"/>
      <c r="P2237" s="258"/>
      <c r="Q2237" s="258"/>
      <c r="R2237" s="258"/>
      <c r="S2237" s="258"/>
      <c r="T2237" s="258"/>
      <c r="U2237" s="258"/>
      <c r="V2237" s="279"/>
      <c r="W2237" s="280"/>
    </row>
    <row r="2238" hidden="1" spans="8:23">
      <c r="H2238" s="258"/>
      <c r="I2238" s="258"/>
      <c r="J2238" s="258"/>
      <c r="K2238" s="258"/>
      <c r="L2238" s="258"/>
      <c r="M2238" s="258"/>
      <c r="N2238" s="258"/>
      <c r="O2238" s="258"/>
      <c r="P2238" s="258"/>
      <c r="Q2238" s="258"/>
      <c r="R2238" s="258"/>
      <c r="S2238" s="258"/>
      <c r="T2238" s="258"/>
      <c r="U2238" s="258"/>
      <c r="V2238" s="279"/>
      <c r="W2238" s="280"/>
    </row>
    <row r="2239" hidden="1" spans="8:23">
      <c r="H2239" s="258"/>
      <c r="I2239" s="258"/>
      <c r="J2239" s="258"/>
      <c r="K2239" s="258"/>
      <c r="L2239" s="258"/>
      <c r="M2239" s="258"/>
      <c r="N2239" s="258"/>
      <c r="O2239" s="258"/>
      <c r="P2239" s="258"/>
      <c r="Q2239" s="258"/>
      <c r="R2239" s="258"/>
      <c r="S2239" s="258"/>
      <c r="T2239" s="258"/>
      <c r="U2239" s="258"/>
      <c r="V2239" s="279"/>
      <c r="W2239" s="280"/>
    </row>
    <row r="2240" hidden="1" spans="8:23">
      <c r="H2240" s="258"/>
      <c r="I2240" s="258"/>
      <c r="J2240" s="258"/>
      <c r="K2240" s="258"/>
      <c r="L2240" s="258"/>
      <c r="M2240" s="258"/>
      <c r="N2240" s="258"/>
      <c r="O2240" s="258"/>
      <c r="P2240" s="258"/>
      <c r="Q2240" s="258"/>
      <c r="R2240" s="258"/>
      <c r="S2240" s="258"/>
      <c r="T2240" s="258"/>
      <c r="U2240" s="258"/>
      <c r="V2240" s="279"/>
      <c r="W2240" s="280"/>
    </row>
    <row r="2241" hidden="1" spans="8:23">
      <c r="H2241" s="258"/>
      <c r="I2241" s="258"/>
      <c r="J2241" s="258"/>
      <c r="K2241" s="258"/>
      <c r="L2241" s="258"/>
      <c r="M2241" s="258"/>
      <c r="N2241" s="258"/>
      <c r="O2241" s="258"/>
      <c r="P2241" s="258"/>
      <c r="Q2241" s="258"/>
      <c r="R2241" s="258"/>
      <c r="S2241" s="258"/>
      <c r="T2241" s="258"/>
      <c r="U2241" s="258"/>
      <c r="V2241" s="279"/>
      <c r="W2241" s="280"/>
    </row>
    <row r="2242" hidden="1" spans="8:23">
      <c r="H2242" s="258"/>
      <c r="I2242" s="258"/>
      <c r="J2242" s="258"/>
      <c r="K2242" s="258"/>
      <c r="L2242" s="258"/>
      <c r="M2242" s="258"/>
      <c r="N2242" s="258"/>
      <c r="O2242" s="258"/>
      <c r="P2242" s="258"/>
      <c r="Q2242" s="258"/>
      <c r="R2242" s="258"/>
      <c r="S2242" s="258"/>
      <c r="T2242" s="258"/>
      <c r="U2242" s="258"/>
      <c r="V2242" s="279"/>
      <c r="W2242" s="280"/>
    </row>
    <row r="2243" hidden="1" spans="8:23">
      <c r="H2243" s="258"/>
      <c r="I2243" s="258"/>
      <c r="J2243" s="258"/>
      <c r="K2243" s="258"/>
      <c r="L2243" s="258"/>
      <c r="M2243" s="258"/>
      <c r="N2243" s="258"/>
      <c r="O2243" s="258"/>
      <c r="P2243" s="258"/>
      <c r="Q2243" s="258"/>
      <c r="R2243" s="258"/>
      <c r="S2243" s="258"/>
      <c r="T2243" s="258"/>
      <c r="U2243" s="258"/>
      <c r="V2243" s="279"/>
      <c r="W2243" s="280"/>
    </row>
    <row r="2244" hidden="1" spans="8:23">
      <c r="H2244" s="258"/>
      <c r="I2244" s="258"/>
      <c r="J2244" s="258"/>
      <c r="K2244" s="258"/>
      <c r="L2244" s="258"/>
      <c r="M2244" s="258"/>
      <c r="N2244" s="258"/>
      <c r="O2244" s="258"/>
      <c r="P2244" s="258"/>
      <c r="Q2244" s="258"/>
      <c r="R2244" s="258"/>
      <c r="S2244" s="258"/>
      <c r="T2244" s="258"/>
      <c r="U2244" s="258"/>
      <c r="V2244" s="279"/>
      <c r="W2244" s="280"/>
    </row>
    <row r="2245" hidden="1" spans="8:23">
      <c r="H2245" s="258"/>
      <c r="I2245" s="258"/>
      <c r="J2245" s="258"/>
      <c r="K2245" s="258"/>
      <c r="L2245" s="258"/>
      <c r="M2245" s="258"/>
      <c r="N2245" s="258"/>
      <c r="O2245" s="258"/>
      <c r="P2245" s="258"/>
      <c r="Q2245" s="258"/>
      <c r="R2245" s="258"/>
      <c r="S2245" s="258"/>
      <c r="T2245" s="258"/>
      <c r="U2245" s="258"/>
      <c r="V2245" s="279"/>
      <c r="W2245" s="280"/>
    </row>
    <row r="2246" hidden="1" spans="8:23">
      <c r="H2246" s="258"/>
      <c r="I2246" s="258"/>
      <c r="J2246" s="258"/>
      <c r="K2246" s="258"/>
      <c r="L2246" s="258"/>
      <c r="M2246" s="258"/>
      <c r="N2246" s="258"/>
      <c r="O2246" s="258"/>
      <c r="P2246" s="258"/>
      <c r="Q2246" s="258"/>
      <c r="R2246" s="258"/>
      <c r="S2246" s="258"/>
      <c r="T2246" s="258"/>
      <c r="U2246" s="258"/>
      <c r="V2246" s="279"/>
      <c r="W2246" s="280"/>
    </row>
    <row r="2247" hidden="1" spans="8:23">
      <c r="H2247" s="258"/>
      <c r="I2247" s="258"/>
      <c r="J2247" s="258"/>
      <c r="K2247" s="258"/>
      <c r="L2247" s="258"/>
      <c r="M2247" s="258"/>
      <c r="N2247" s="258"/>
      <c r="O2247" s="258"/>
      <c r="P2247" s="258"/>
      <c r="Q2247" s="258"/>
      <c r="R2247" s="258"/>
      <c r="S2247" s="258"/>
      <c r="T2247" s="258"/>
      <c r="U2247" s="258"/>
      <c r="V2247" s="279"/>
      <c r="W2247" s="280"/>
    </row>
    <row r="2248" hidden="1" spans="8:23">
      <c r="H2248" s="258"/>
      <c r="I2248" s="258"/>
      <c r="J2248" s="258"/>
      <c r="K2248" s="258"/>
      <c r="L2248" s="258"/>
      <c r="M2248" s="258"/>
      <c r="N2248" s="258"/>
      <c r="O2248" s="258"/>
      <c r="P2248" s="258"/>
      <c r="Q2248" s="258"/>
      <c r="R2248" s="258"/>
      <c r="S2248" s="258"/>
      <c r="T2248" s="258"/>
      <c r="U2248" s="258"/>
      <c r="V2248" s="279"/>
      <c r="W2248" s="280"/>
    </row>
    <row r="2249" hidden="1" spans="8:23">
      <c r="H2249" s="258"/>
      <c r="I2249" s="258"/>
      <c r="J2249" s="258"/>
      <c r="K2249" s="258"/>
      <c r="L2249" s="258"/>
      <c r="M2249" s="258"/>
      <c r="N2249" s="258"/>
      <c r="O2249" s="258"/>
      <c r="P2249" s="258"/>
      <c r="Q2249" s="258"/>
      <c r="R2249" s="258"/>
      <c r="S2249" s="258"/>
      <c r="T2249" s="258"/>
      <c r="U2249" s="258"/>
      <c r="V2249" s="279"/>
      <c r="W2249" s="280"/>
    </row>
    <row r="2250" hidden="1" spans="8:23">
      <c r="H2250" s="258"/>
      <c r="I2250" s="258"/>
      <c r="J2250" s="258"/>
      <c r="K2250" s="258"/>
      <c r="L2250" s="258"/>
      <c r="M2250" s="258"/>
      <c r="N2250" s="258"/>
      <c r="O2250" s="258"/>
      <c r="P2250" s="258"/>
      <c r="Q2250" s="258"/>
      <c r="R2250" s="258"/>
      <c r="S2250" s="258"/>
      <c r="T2250" s="258"/>
      <c r="U2250" s="258"/>
      <c r="V2250" s="279"/>
      <c r="W2250" s="280"/>
    </row>
    <row r="2251" hidden="1" spans="8:23">
      <c r="H2251" s="258"/>
      <c r="I2251" s="258"/>
      <c r="J2251" s="258"/>
      <c r="K2251" s="258"/>
      <c r="L2251" s="258"/>
      <c r="M2251" s="258"/>
      <c r="N2251" s="258"/>
      <c r="O2251" s="258"/>
      <c r="P2251" s="258"/>
      <c r="Q2251" s="258"/>
      <c r="R2251" s="258"/>
      <c r="S2251" s="258"/>
      <c r="T2251" s="258"/>
      <c r="U2251" s="258"/>
      <c r="V2251" s="279"/>
      <c r="W2251" s="280"/>
    </row>
    <row r="2252" hidden="1" spans="8:23">
      <c r="H2252" s="258"/>
      <c r="I2252" s="258"/>
      <c r="J2252" s="258"/>
      <c r="K2252" s="258"/>
      <c r="L2252" s="258"/>
      <c r="M2252" s="258"/>
      <c r="N2252" s="258"/>
      <c r="O2252" s="258"/>
      <c r="P2252" s="258"/>
      <c r="Q2252" s="258"/>
      <c r="R2252" s="258"/>
      <c r="S2252" s="258"/>
      <c r="T2252" s="258"/>
      <c r="U2252" s="258"/>
      <c r="V2252" s="279"/>
      <c r="W2252" s="280"/>
    </row>
    <row r="2253" hidden="1" spans="8:23">
      <c r="H2253" s="258"/>
      <c r="I2253" s="258"/>
      <c r="J2253" s="258"/>
      <c r="K2253" s="258"/>
      <c r="L2253" s="258"/>
      <c r="M2253" s="258"/>
      <c r="N2253" s="258"/>
      <c r="O2253" s="258"/>
      <c r="P2253" s="258"/>
      <c r="Q2253" s="258"/>
      <c r="R2253" s="258"/>
      <c r="S2253" s="258"/>
      <c r="T2253" s="258"/>
      <c r="U2253" s="258"/>
      <c r="V2253" s="279"/>
      <c r="W2253" s="280"/>
    </row>
    <row r="2254" hidden="1" spans="8:23">
      <c r="H2254" s="258"/>
      <c r="I2254" s="258"/>
      <c r="J2254" s="258"/>
      <c r="K2254" s="258"/>
      <c r="L2254" s="258"/>
      <c r="M2254" s="258"/>
      <c r="N2254" s="258"/>
      <c r="O2254" s="258"/>
      <c r="P2254" s="258"/>
      <c r="Q2254" s="258"/>
      <c r="R2254" s="258"/>
      <c r="S2254" s="258"/>
      <c r="T2254" s="258"/>
      <c r="U2254" s="258"/>
      <c r="V2254" s="279"/>
      <c r="W2254" s="280"/>
    </row>
    <row r="2255" hidden="1" spans="8:23">
      <c r="H2255" s="258"/>
      <c r="I2255" s="258"/>
      <c r="J2255" s="258"/>
      <c r="K2255" s="258"/>
      <c r="L2255" s="258"/>
      <c r="M2255" s="258"/>
      <c r="N2255" s="258"/>
      <c r="O2255" s="258"/>
      <c r="P2255" s="258"/>
      <c r="Q2255" s="258"/>
      <c r="R2255" s="258"/>
      <c r="S2255" s="258"/>
      <c r="T2255" s="258"/>
      <c r="U2255" s="258"/>
      <c r="V2255" s="279"/>
      <c r="W2255" s="280"/>
    </row>
    <row r="2256" hidden="1" spans="8:23">
      <c r="H2256" s="258"/>
      <c r="I2256" s="258"/>
      <c r="J2256" s="258"/>
      <c r="K2256" s="258"/>
      <c r="L2256" s="258"/>
      <c r="M2256" s="258"/>
      <c r="N2256" s="258"/>
      <c r="O2256" s="258"/>
      <c r="P2256" s="258"/>
      <c r="Q2256" s="258"/>
      <c r="R2256" s="258"/>
      <c r="S2256" s="258"/>
      <c r="T2256" s="258"/>
      <c r="U2256" s="258"/>
      <c r="V2256" s="279"/>
      <c r="W2256" s="280"/>
    </row>
    <row r="2257" hidden="1" spans="8:23">
      <c r="H2257" s="258"/>
      <c r="I2257" s="258"/>
      <c r="J2257" s="258"/>
      <c r="K2257" s="258"/>
      <c r="L2257" s="258"/>
      <c r="M2257" s="258"/>
      <c r="N2257" s="258"/>
      <c r="O2257" s="258"/>
      <c r="P2257" s="258"/>
      <c r="Q2257" s="258"/>
      <c r="R2257" s="258"/>
      <c r="S2257" s="258"/>
      <c r="T2257" s="258"/>
      <c r="U2257" s="258"/>
      <c r="V2257" s="279"/>
      <c r="W2257" s="280"/>
    </row>
    <row r="2258" hidden="1" spans="8:23">
      <c r="H2258" s="258"/>
      <c r="I2258" s="258"/>
      <c r="J2258" s="258"/>
      <c r="K2258" s="258"/>
      <c r="L2258" s="258"/>
      <c r="M2258" s="258"/>
      <c r="N2258" s="258"/>
      <c r="O2258" s="258"/>
      <c r="P2258" s="258"/>
      <c r="Q2258" s="258"/>
      <c r="R2258" s="258"/>
      <c r="S2258" s="258"/>
      <c r="T2258" s="258"/>
      <c r="U2258" s="258"/>
      <c r="V2258" s="279"/>
      <c r="W2258" s="280"/>
    </row>
    <row r="2259" hidden="1" spans="8:23">
      <c r="H2259" s="258"/>
      <c r="I2259" s="258"/>
      <c r="J2259" s="258"/>
      <c r="K2259" s="258"/>
      <c r="L2259" s="258"/>
      <c r="M2259" s="258"/>
      <c r="N2259" s="258"/>
      <c r="O2259" s="258"/>
      <c r="P2259" s="258"/>
      <c r="Q2259" s="258"/>
      <c r="R2259" s="258"/>
      <c r="S2259" s="258"/>
      <c r="T2259" s="258"/>
      <c r="U2259" s="258"/>
      <c r="V2259" s="279"/>
      <c r="W2259" s="280"/>
    </row>
    <row r="2260" hidden="1" spans="8:23">
      <c r="H2260" s="258"/>
      <c r="I2260" s="258"/>
      <c r="J2260" s="258"/>
      <c r="K2260" s="258"/>
      <c r="L2260" s="258"/>
      <c r="M2260" s="258"/>
      <c r="N2260" s="258"/>
      <c r="O2260" s="258"/>
      <c r="P2260" s="258"/>
      <c r="Q2260" s="258"/>
      <c r="R2260" s="258"/>
      <c r="S2260" s="258"/>
      <c r="T2260" s="258"/>
      <c r="U2260" s="258"/>
      <c r="V2260" s="279"/>
      <c r="W2260" s="280"/>
    </row>
    <row r="2261" hidden="1" spans="8:23">
      <c r="H2261" s="258"/>
      <c r="I2261" s="258"/>
      <c r="J2261" s="258"/>
      <c r="K2261" s="258"/>
      <c r="L2261" s="258"/>
      <c r="M2261" s="258"/>
      <c r="N2261" s="258"/>
      <c r="O2261" s="258"/>
      <c r="P2261" s="258"/>
      <c r="Q2261" s="258"/>
      <c r="R2261" s="258"/>
      <c r="S2261" s="258"/>
      <c r="T2261" s="258"/>
      <c r="U2261" s="258"/>
      <c r="V2261" s="279"/>
      <c r="W2261" s="280"/>
    </row>
    <row r="2262" hidden="1" spans="8:23">
      <c r="H2262" s="258"/>
      <c r="I2262" s="258"/>
      <c r="J2262" s="258"/>
      <c r="K2262" s="258"/>
      <c r="L2262" s="258"/>
      <c r="M2262" s="258"/>
      <c r="N2262" s="258"/>
      <c r="O2262" s="258"/>
      <c r="P2262" s="258"/>
      <c r="Q2262" s="258"/>
      <c r="R2262" s="258"/>
      <c r="S2262" s="258"/>
      <c r="T2262" s="258"/>
      <c r="U2262" s="258"/>
      <c r="V2262" s="279"/>
      <c r="W2262" s="280"/>
    </row>
    <row r="2263" hidden="1" spans="8:23">
      <c r="H2263" s="258"/>
      <c r="I2263" s="258"/>
      <c r="J2263" s="258"/>
      <c r="K2263" s="258"/>
      <c r="L2263" s="258"/>
      <c r="M2263" s="258"/>
      <c r="N2263" s="258"/>
      <c r="O2263" s="258"/>
      <c r="P2263" s="258"/>
      <c r="Q2263" s="258"/>
      <c r="R2263" s="258"/>
      <c r="S2263" s="258"/>
      <c r="T2263" s="258"/>
      <c r="U2263" s="258"/>
      <c r="V2263" s="279"/>
      <c r="W2263" s="280"/>
    </row>
    <row r="2264" hidden="1" spans="8:23">
      <c r="H2264" s="258"/>
      <c r="I2264" s="258"/>
      <c r="J2264" s="258"/>
      <c r="K2264" s="258"/>
      <c r="L2264" s="258"/>
      <c r="M2264" s="258"/>
      <c r="N2264" s="258"/>
      <c r="O2264" s="258"/>
      <c r="P2264" s="258"/>
      <c r="Q2264" s="258"/>
      <c r="R2264" s="258"/>
      <c r="S2264" s="258"/>
      <c r="T2264" s="258"/>
      <c r="U2264" s="258"/>
      <c r="V2264" s="279"/>
      <c r="W2264" s="280"/>
    </row>
    <row r="2265" hidden="1" spans="8:23">
      <c r="H2265" s="258"/>
      <c r="I2265" s="258"/>
      <c r="J2265" s="258"/>
      <c r="K2265" s="258"/>
      <c r="L2265" s="258"/>
      <c r="M2265" s="258"/>
      <c r="N2265" s="258"/>
      <c r="O2265" s="258"/>
      <c r="P2265" s="258"/>
      <c r="Q2265" s="258"/>
      <c r="R2265" s="258"/>
      <c r="S2265" s="258"/>
      <c r="T2265" s="258"/>
      <c r="U2265" s="258"/>
      <c r="V2265" s="279"/>
      <c r="W2265" s="280"/>
    </row>
    <row r="2266" hidden="1" spans="8:23">
      <c r="H2266" s="258"/>
      <c r="I2266" s="258"/>
      <c r="J2266" s="258"/>
      <c r="K2266" s="258"/>
      <c r="L2266" s="258"/>
      <c r="M2266" s="258"/>
      <c r="N2266" s="258"/>
      <c r="O2266" s="258"/>
      <c r="P2266" s="258"/>
      <c r="Q2266" s="258"/>
      <c r="R2266" s="258"/>
      <c r="S2266" s="258"/>
      <c r="T2266" s="258"/>
      <c r="U2266" s="258"/>
      <c r="V2266" s="279"/>
      <c r="W2266" s="280"/>
    </row>
    <row r="2267" hidden="1" spans="8:23">
      <c r="H2267" s="258"/>
      <c r="I2267" s="258"/>
      <c r="J2267" s="258"/>
      <c r="K2267" s="258"/>
      <c r="L2267" s="258"/>
      <c r="M2267" s="258"/>
      <c r="N2267" s="258"/>
      <c r="O2267" s="258"/>
      <c r="P2267" s="258"/>
      <c r="Q2267" s="258"/>
      <c r="R2267" s="258"/>
      <c r="S2267" s="258"/>
      <c r="T2267" s="258"/>
      <c r="U2267" s="258"/>
      <c r="V2267" s="279"/>
      <c r="W2267" s="280"/>
    </row>
    <row r="2268" hidden="1" spans="8:23">
      <c r="H2268" s="258"/>
      <c r="I2268" s="258"/>
      <c r="J2268" s="258"/>
      <c r="K2268" s="258"/>
      <c r="L2268" s="258"/>
      <c r="M2268" s="258"/>
      <c r="N2268" s="258"/>
      <c r="O2268" s="258"/>
      <c r="P2268" s="258"/>
      <c r="Q2268" s="258"/>
      <c r="R2268" s="258"/>
      <c r="S2268" s="258"/>
      <c r="T2268" s="258"/>
      <c r="U2268" s="258"/>
      <c r="V2268" s="279"/>
      <c r="W2268" s="280"/>
    </row>
    <row r="2269" hidden="1" spans="8:23">
      <c r="H2269" s="258"/>
      <c r="I2269" s="258"/>
      <c r="J2269" s="258"/>
      <c r="K2269" s="258"/>
      <c r="L2269" s="258"/>
      <c r="M2269" s="258"/>
      <c r="N2269" s="258"/>
      <c r="O2269" s="258"/>
      <c r="P2269" s="258"/>
      <c r="Q2269" s="258"/>
      <c r="R2269" s="258"/>
      <c r="S2269" s="258"/>
      <c r="T2269" s="258"/>
      <c r="U2269" s="258"/>
      <c r="V2269" s="279"/>
      <c r="W2269" s="280"/>
    </row>
    <row r="2270" hidden="1" spans="8:23">
      <c r="H2270" s="258"/>
      <c r="I2270" s="258"/>
      <c r="J2270" s="258"/>
      <c r="K2270" s="258"/>
      <c r="L2270" s="258"/>
      <c r="M2270" s="258"/>
      <c r="N2270" s="258"/>
      <c r="O2270" s="258"/>
      <c r="P2270" s="258"/>
      <c r="Q2270" s="258"/>
      <c r="R2270" s="258"/>
      <c r="S2270" s="258"/>
      <c r="T2270" s="258"/>
      <c r="U2270" s="258"/>
      <c r="V2270" s="279"/>
      <c r="W2270" s="280"/>
    </row>
    <row r="2271" hidden="1" spans="8:23">
      <c r="H2271" s="258"/>
      <c r="I2271" s="258"/>
      <c r="J2271" s="258"/>
      <c r="K2271" s="258"/>
      <c r="L2271" s="258"/>
      <c r="M2271" s="258"/>
      <c r="N2271" s="258"/>
      <c r="O2271" s="258"/>
      <c r="P2271" s="258"/>
      <c r="Q2271" s="258"/>
      <c r="R2271" s="258"/>
      <c r="S2271" s="258"/>
      <c r="T2271" s="258"/>
      <c r="U2271" s="258"/>
      <c r="V2271" s="279"/>
      <c r="W2271" s="280"/>
    </row>
    <row r="2272" hidden="1" spans="8:23">
      <c r="H2272" s="258"/>
      <c r="I2272" s="258"/>
      <c r="J2272" s="258"/>
      <c r="K2272" s="258"/>
      <c r="L2272" s="258"/>
      <c r="M2272" s="258"/>
      <c r="N2272" s="258"/>
      <c r="O2272" s="258"/>
      <c r="P2272" s="258"/>
      <c r="Q2272" s="258"/>
      <c r="R2272" s="258"/>
      <c r="S2272" s="258"/>
      <c r="T2272" s="258"/>
      <c r="U2272" s="258"/>
      <c r="V2272" s="279"/>
      <c r="W2272" s="280"/>
    </row>
    <row r="2273" hidden="1" spans="8:23">
      <c r="H2273" s="258"/>
      <c r="I2273" s="258"/>
      <c r="J2273" s="258"/>
      <c r="K2273" s="258"/>
      <c r="L2273" s="258"/>
      <c r="M2273" s="258"/>
      <c r="N2273" s="258"/>
      <c r="O2273" s="258"/>
      <c r="P2273" s="258"/>
      <c r="Q2273" s="258"/>
      <c r="R2273" s="258"/>
      <c r="S2273" s="258"/>
      <c r="T2273" s="258"/>
      <c r="U2273" s="258"/>
      <c r="V2273" s="279"/>
      <c r="W2273" s="280"/>
    </row>
    <row r="2274" hidden="1" spans="8:23">
      <c r="H2274" s="258"/>
      <c r="I2274" s="258"/>
      <c r="J2274" s="258"/>
      <c r="K2274" s="258"/>
      <c r="L2274" s="258"/>
      <c r="M2274" s="258"/>
      <c r="N2274" s="258"/>
      <c r="O2274" s="258"/>
      <c r="P2274" s="258"/>
      <c r="Q2274" s="258"/>
      <c r="R2274" s="258"/>
      <c r="S2274" s="258"/>
      <c r="T2274" s="258"/>
      <c r="U2274" s="258"/>
      <c r="V2274" s="279"/>
      <c r="W2274" s="280"/>
    </row>
    <row r="2275" hidden="1" spans="8:23">
      <c r="H2275" s="258"/>
      <c r="I2275" s="258"/>
      <c r="J2275" s="258"/>
      <c r="K2275" s="258"/>
      <c r="L2275" s="258"/>
      <c r="M2275" s="258"/>
      <c r="N2275" s="258"/>
      <c r="O2275" s="258"/>
      <c r="P2275" s="258"/>
      <c r="Q2275" s="258"/>
      <c r="R2275" s="258"/>
      <c r="S2275" s="258"/>
      <c r="T2275" s="258"/>
      <c r="U2275" s="258"/>
      <c r="V2275" s="279"/>
      <c r="W2275" s="280"/>
    </row>
    <row r="2276" hidden="1" spans="8:23">
      <c r="H2276" s="258"/>
      <c r="I2276" s="258"/>
      <c r="J2276" s="258"/>
      <c r="K2276" s="258"/>
      <c r="L2276" s="258"/>
      <c r="M2276" s="258"/>
      <c r="N2276" s="258"/>
      <c r="O2276" s="258"/>
      <c r="P2276" s="258"/>
      <c r="Q2276" s="258"/>
      <c r="R2276" s="258"/>
      <c r="S2276" s="258"/>
      <c r="T2276" s="258"/>
      <c r="U2276" s="258"/>
      <c r="V2276" s="279"/>
      <c r="W2276" s="280"/>
    </row>
    <row r="2277" hidden="1" spans="8:23">
      <c r="H2277" s="258"/>
      <c r="I2277" s="258"/>
      <c r="J2277" s="258"/>
      <c r="K2277" s="258"/>
      <c r="L2277" s="258"/>
      <c r="M2277" s="258"/>
      <c r="N2277" s="258"/>
      <c r="O2277" s="258"/>
      <c r="P2277" s="258"/>
      <c r="Q2277" s="258"/>
      <c r="R2277" s="258"/>
      <c r="S2277" s="258"/>
      <c r="T2277" s="258"/>
      <c r="U2277" s="258"/>
      <c r="V2277" s="279"/>
      <c r="W2277" s="280"/>
    </row>
    <row r="2278" hidden="1" spans="8:23">
      <c r="H2278" s="258"/>
      <c r="I2278" s="258"/>
      <c r="J2278" s="258"/>
      <c r="K2278" s="258"/>
      <c r="L2278" s="258"/>
      <c r="M2278" s="258"/>
      <c r="N2278" s="258"/>
      <c r="O2278" s="258"/>
      <c r="P2278" s="258"/>
      <c r="Q2278" s="258"/>
      <c r="R2278" s="258"/>
      <c r="S2278" s="258"/>
      <c r="T2278" s="258"/>
      <c r="U2278" s="258"/>
      <c r="V2278" s="279"/>
      <c r="W2278" s="280"/>
    </row>
    <row r="2279" hidden="1" spans="8:23">
      <c r="H2279" s="258"/>
      <c r="I2279" s="258"/>
      <c r="J2279" s="258"/>
      <c r="K2279" s="258"/>
      <c r="L2279" s="258"/>
      <c r="M2279" s="258"/>
      <c r="N2279" s="258"/>
      <c r="O2279" s="258"/>
      <c r="P2279" s="258"/>
      <c r="Q2279" s="258"/>
      <c r="R2279" s="258"/>
      <c r="S2279" s="258"/>
      <c r="T2279" s="258"/>
      <c r="U2279" s="258"/>
      <c r="V2279" s="279"/>
      <c r="W2279" s="280"/>
    </row>
    <row r="2280" hidden="1" spans="8:23">
      <c r="H2280" s="258"/>
      <c r="I2280" s="258"/>
      <c r="J2280" s="258"/>
      <c r="K2280" s="258"/>
      <c r="L2280" s="258"/>
      <c r="M2280" s="258"/>
      <c r="N2280" s="258"/>
      <c r="O2280" s="258"/>
      <c r="P2280" s="258"/>
      <c r="Q2280" s="258"/>
      <c r="R2280" s="258"/>
      <c r="S2280" s="258"/>
      <c r="T2280" s="258"/>
      <c r="U2280" s="258"/>
      <c r="V2280" s="279"/>
      <c r="W2280" s="280"/>
    </row>
    <row r="2281" hidden="1" spans="8:23">
      <c r="H2281" s="258"/>
      <c r="I2281" s="258"/>
      <c r="J2281" s="258"/>
      <c r="K2281" s="258"/>
      <c r="L2281" s="258"/>
      <c r="M2281" s="258"/>
      <c r="N2281" s="258"/>
      <c r="O2281" s="258"/>
      <c r="P2281" s="258"/>
      <c r="Q2281" s="258"/>
      <c r="R2281" s="258"/>
      <c r="S2281" s="258"/>
      <c r="T2281" s="258"/>
      <c r="U2281" s="258"/>
      <c r="V2281" s="279"/>
      <c r="W2281" s="280"/>
    </row>
    <row r="2282" hidden="1" spans="8:23">
      <c r="H2282" s="258"/>
      <c r="I2282" s="258"/>
      <c r="J2282" s="258"/>
      <c r="K2282" s="258"/>
      <c r="L2282" s="258"/>
      <c r="M2282" s="258"/>
      <c r="N2282" s="258"/>
      <c r="O2282" s="258"/>
      <c r="P2282" s="258"/>
      <c r="Q2282" s="258"/>
      <c r="R2282" s="258"/>
      <c r="S2282" s="258"/>
      <c r="T2282" s="258"/>
      <c r="U2282" s="258"/>
      <c r="V2282" s="279"/>
      <c r="W2282" s="280"/>
    </row>
    <row r="2283" hidden="1" spans="8:23">
      <c r="H2283" s="258"/>
      <c r="I2283" s="258"/>
      <c r="J2283" s="258"/>
      <c r="K2283" s="258"/>
      <c r="L2283" s="258"/>
      <c r="M2283" s="258"/>
      <c r="N2283" s="258"/>
      <c r="O2283" s="258"/>
      <c r="P2283" s="258"/>
      <c r="Q2283" s="258"/>
      <c r="R2283" s="258"/>
      <c r="S2283" s="258"/>
      <c r="T2283" s="258"/>
      <c r="U2283" s="258"/>
      <c r="V2283" s="279"/>
      <c r="W2283" s="280"/>
    </row>
    <row r="2284" hidden="1" spans="8:23">
      <c r="H2284" s="258"/>
      <c r="I2284" s="258"/>
      <c r="J2284" s="258"/>
      <c r="K2284" s="258"/>
      <c r="L2284" s="258"/>
      <c r="M2284" s="258"/>
      <c r="N2284" s="258"/>
      <c r="O2284" s="258"/>
      <c r="P2284" s="258"/>
      <c r="Q2284" s="258"/>
      <c r="R2284" s="258"/>
      <c r="S2284" s="258"/>
      <c r="T2284" s="258"/>
      <c r="U2284" s="258"/>
      <c r="V2284" s="279"/>
      <c r="W2284" s="280"/>
    </row>
    <row r="2285" hidden="1" spans="8:23">
      <c r="H2285" s="258"/>
      <c r="I2285" s="258"/>
      <c r="J2285" s="258"/>
      <c r="K2285" s="258"/>
      <c r="L2285" s="258"/>
      <c r="M2285" s="258"/>
      <c r="N2285" s="258"/>
      <c r="O2285" s="258"/>
      <c r="P2285" s="258"/>
      <c r="Q2285" s="258"/>
      <c r="R2285" s="258"/>
      <c r="S2285" s="258"/>
      <c r="T2285" s="258"/>
      <c r="U2285" s="258"/>
      <c r="V2285" s="279"/>
      <c r="W2285" s="280"/>
    </row>
    <row r="2286" hidden="1" spans="8:23">
      <c r="H2286" s="258"/>
      <c r="I2286" s="258"/>
      <c r="J2286" s="258"/>
      <c r="K2286" s="258"/>
      <c r="L2286" s="258"/>
      <c r="M2286" s="258"/>
      <c r="N2286" s="258"/>
      <c r="O2286" s="258"/>
      <c r="P2286" s="258"/>
      <c r="Q2286" s="258"/>
      <c r="R2286" s="258"/>
      <c r="S2286" s="258"/>
      <c r="T2286" s="258"/>
      <c r="U2286" s="258"/>
      <c r="V2286" s="279"/>
      <c r="W2286" s="280"/>
    </row>
    <row r="2287" hidden="1" spans="8:23">
      <c r="H2287" s="258"/>
      <c r="I2287" s="258"/>
      <c r="J2287" s="258"/>
      <c r="K2287" s="258"/>
      <c r="L2287" s="258"/>
      <c r="M2287" s="258"/>
      <c r="N2287" s="258"/>
      <c r="O2287" s="258"/>
      <c r="P2287" s="258"/>
      <c r="Q2287" s="258"/>
      <c r="R2287" s="258"/>
      <c r="S2287" s="258"/>
      <c r="T2287" s="258"/>
      <c r="U2287" s="258"/>
      <c r="V2287" s="279"/>
      <c r="W2287" s="280"/>
    </row>
    <row r="2288" hidden="1" spans="8:23">
      <c r="H2288" s="258"/>
      <c r="I2288" s="258"/>
      <c r="J2288" s="258"/>
      <c r="K2288" s="258"/>
      <c r="L2288" s="258"/>
      <c r="M2288" s="258"/>
      <c r="N2288" s="258"/>
      <c r="O2288" s="258"/>
      <c r="P2288" s="258"/>
      <c r="Q2288" s="258"/>
      <c r="R2288" s="258"/>
      <c r="S2288" s="258"/>
      <c r="T2288" s="258"/>
      <c r="U2288" s="258"/>
      <c r="V2288" s="279"/>
      <c r="W2288" s="280"/>
    </row>
    <row r="2289" hidden="1" spans="8:23">
      <c r="H2289" s="258"/>
      <c r="I2289" s="258"/>
      <c r="J2289" s="258"/>
      <c r="K2289" s="258"/>
      <c r="L2289" s="258"/>
      <c r="M2289" s="258"/>
      <c r="N2289" s="258"/>
      <c r="O2289" s="258"/>
      <c r="P2289" s="258"/>
      <c r="Q2289" s="258"/>
      <c r="R2289" s="258"/>
      <c r="S2289" s="258"/>
      <c r="T2289" s="258"/>
      <c r="U2289" s="258"/>
      <c r="V2289" s="279"/>
      <c r="W2289" s="280"/>
    </row>
    <row r="2290" hidden="1" spans="8:23">
      <c r="H2290" s="258"/>
      <c r="I2290" s="258"/>
      <c r="J2290" s="258"/>
      <c r="K2290" s="258"/>
      <c r="L2290" s="258"/>
      <c r="M2290" s="258"/>
      <c r="N2290" s="258"/>
      <c r="O2290" s="258"/>
      <c r="P2290" s="258"/>
      <c r="Q2290" s="258"/>
      <c r="R2290" s="258"/>
      <c r="S2290" s="258"/>
      <c r="T2290" s="258"/>
      <c r="U2290" s="258"/>
      <c r="V2290" s="279"/>
      <c r="W2290" s="280"/>
    </row>
    <row r="2291" hidden="1" spans="8:23">
      <c r="H2291" s="258"/>
      <c r="I2291" s="258"/>
      <c r="J2291" s="258"/>
      <c r="K2291" s="258"/>
      <c r="L2291" s="258"/>
      <c r="M2291" s="258"/>
      <c r="N2291" s="258"/>
      <c r="O2291" s="258"/>
      <c r="P2291" s="258"/>
      <c r="Q2291" s="258"/>
      <c r="R2291" s="258"/>
      <c r="S2291" s="258"/>
      <c r="T2291" s="258"/>
      <c r="U2291" s="258"/>
      <c r="V2291" s="279"/>
      <c r="W2291" s="280"/>
    </row>
    <row r="2292" hidden="1" spans="8:23">
      <c r="H2292" s="258"/>
      <c r="I2292" s="258"/>
      <c r="J2292" s="258"/>
      <c r="K2292" s="258"/>
      <c r="L2292" s="258"/>
      <c r="M2292" s="258"/>
      <c r="N2292" s="258"/>
      <c r="O2292" s="258"/>
      <c r="P2292" s="258"/>
      <c r="Q2292" s="258"/>
      <c r="R2292" s="258"/>
      <c r="S2292" s="258"/>
      <c r="T2292" s="258"/>
      <c r="U2292" s="258"/>
      <c r="V2292" s="279"/>
      <c r="W2292" s="280"/>
    </row>
    <row r="2293" hidden="1" spans="8:23">
      <c r="H2293" s="258"/>
      <c r="I2293" s="258"/>
      <c r="J2293" s="258"/>
      <c r="K2293" s="258"/>
      <c r="L2293" s="258"/>
      <c r="M2293" s="258"/>
      <c r="N2293" s="258"/>
      <c r="O2293" s="258"/>
      <c r="P2293" s="258"/>
      <c r="Q2293" s="258"/>
      <c r="R2293" s="258"/>
      <c r="S2293" s="258"/>
      <c r="T2293" s="258"/>
      <c r="U2293" s="258"/>
      <c r="V2293" s="279"/>
      <c r="W2293" s="280"/>
    </row>
    <row r="2294" hidden="1" spans="8:23">
      <c r="H2294" s="258"/>
      <c r="I2294" s="258"/>
      <c r="J2294" s="258"/>
      <c r="K2294" s="258"/>
      <c r="L2294" s="258"/>
      <c r="M2294" s="258"/>
      <c r="N2294" s="258"/>
      <c r="O2294" s="258"/>
      <c r="P2294" s="258"/>
      <c r="Q2294" s="258"/>
      <c r="R2294" s="258"/>
      <c r="S2294" s="258"/>
      <c r="T2294" s="258"/>
      <c r="U2294" s="258"/>
      <c r="V2294" s="279"/>
      <c r="W2294" s="280"/>
    </row>
    <row r="2295" hidden="1" spans="8:23">
      <c r="H2295" s="258"/>
      <c r="I2295" s="258"/>
      <c r="J2295" s="258"/>
      <c r="K2295" s="258"/>
      <c r="L2295" s="258"/>
      <c r="M2295" s="258"/>
      <c r="N2295" s="258"/>
      <c r="O2295" s="258"/>
      <c r="P2295" s="258"/>
      <c r="Q2295" s="258"/>
      <c r="R2295" s="258"/>
      <c r="S2295" s="258"/>
      <c r="T2295" s="258"/>
      <c r="U2295" s="258"/>
      <c r="V2295" s="279"/>
      <c r="W2295" s="280"/>
    </row>
    <row r="2296" hidden="1" spans="8:23">
      <c r="H2296" s="258"/>
      <c r="I2296" s="258"/>
      <c r="J2296" s="258"/>
      <c r="K2296" s="258"/>
      <c r="L2296" s="258"/>
      <c r="M2296" s="258"/>
      <c r="N2296" s="258"/>
      <c r="O2296" s="258"/>
      <c r="P2296" s="258"/>
      <c r="Q2296" s="258"/>
      <c r="R2296" s="258"/>
      <c r="S2296" s="258"/>
      <c r="T2296" s="258"/>
      <c r="U2296" s="258"/>
      <c r="V2296" s="279"/>
      <c r="W2296" s="280"/>
    </row>
    <row r="2297" hidden="1" spans="8:23">
      <c r="H2297" s="258"/>
      <c r="I2297" s="258"/>
      <c r="J2297" s="258"/>
      <c r="K2297" s="258"/>
      <c r="L2297" s="258"/>
      <c r="M2297" s="258"/>
      <c r="N2297" s="258"/>
      <c r="O2297" s="258"/>
      <c r="P2297" s="258"/>
      <c r="Q2297" s="258"/>
      <c r="R2297" s="258"/>
      <c r="S2297" s="258"/>
      <c r="T2297" s="258"/>
      <c r="U2297" s="258"/>
      <c r="V2297" s="279"/>
      <c r="W2297" s="280"/>
    </row>
    <row r="2298" hidden="1" spans="8:23">
      <c r="H2298" s="258"/>
      <c r="I2298" s="258"/>
      <c r="J2298" s="258"/>
      <c r="K2298" s="258"/>
      <c r="L2298" s="258"/>
      <c r="M2298" s="258"/>
      <c r="N2298" s="258"/>
      <c r="O2298" s="258"/>
      <c r="P2298" s="258"/>
      <c r="Q2298" s="258"/>
      <c r="R2298" s="258"/>
      <c r="S2298" s="258"/>
      <c r="T2298" s="258"/>
      <c r="U2298" s="258"/>
      <c r="V2298" s="279"/>
      <c r="W2298" s="280"/>
    </row>
    <row r="2299" hidden="1" spans="8:23">
      <c r="H2299" s="258"/>
      <c r="I2299" s="258"/>
      <c r="J2299" s="258"/>
      <c r="K2299" s="258"/>
      <c r="L2299" s="258"/>
      <c r="M2299" s="258"/>
      <c r="N2299" s="258"/>
      <c r="O2299" s="258"/>
      <c r="P2299" s="258"/>
      <c r="Q2299" s="258"/>
      <c r="R2299" s="258"/>
      <c r="S2299" s="258"/>
      <c r="T2299" s="258"/>
      <c r="U2299" s="258"/>
      <c r="V2299" s="279"/>
      <c r="W2299" s="280"/>
    </row>
    <row r="2300" hidden="1" spans="8:23">
      <c r="H2300" s="258"/>
      <c r="I2300" s="258"/>
      <c r="J2300" s="258"/>
      <c r="K2300" s="258"/>
      <c r="L2300" s="258"/>
      <c r="M2300" s="258"/>
      <c r="N2300" s="258"/>
      <c r="O2300" s="258"/>
      <c r="P2300" s="258"/>
      <c r="Q2300" s="258"/>
      <c r="R2300" s="258"/>
      <c r="S2300" s="258"/>
      <c r="T2300" s="258"/>
      <c r="U2300" s="258"/>
      <c r="V2300" s="279"/>
      <c r="W2300" s="280"/>
    </row>
    <row r="2301" hidden="1" spans="8:23">
      <c r="H2301" s="258"/>
      <c r="I2301" s="258"/>
      <c r="J2301" s="258"/>
      <c r="K2301" s="258"/>
      <c r="L2301" s="258"/>
      <c r="M2301" s="258"/>
      <c r="N2301" s="258"/>
      <c r="O2301" s="258"/>
      <c r="P2301" s="258"/>
      <c r="Q2301" s="258"/>
      <c r="R2301" s="258"/>
      <c r="S2301" s="258"/>
      <c r="T2301" s="258"/>
      <c r="U2301" s="258"/>
      <c r="V2301" s="279"/>
      <c r="W2301" s="280"/>
    </row>
    <row r="2302" hidden="1" spans="8:23">
      <c r="H2302" s="258"/>
      <c r="I2302" s="258"/>
      <c r="J2302" s="258"/>
      <c r="K2302" s="258"/>
      <c r="L2302" s="258"/>
      <c r="M2302" s="258"/>
      <c r="N2302" s="258"/>
      <c r="O2302" s="258"/>
      <c r="P2302" s="258"/>
      <c r="Q2302" s="258"/>
      <c r="R2302" s="258"/>
      <c r="S2302" s="258"/>
      <c r="T2302" s="258"/>
      <c r="U2302" s="258"/>
      <c r="V2302" s="279"/>
      <c r="W2302" s="280"/>
    </row>
    <row r="2303" hidden="1" spans="8:23">
      <c r="H2303" s="258"/>
      <c r="I2303" s="258"/>
      <c r="J2303" s="258"/>
      <c r="K2303" s="258"/>
      <c r="L2303" s="258"/>
      <c r="M2303" s="258"/>
      <c r="N2303" s="258"/>
      <c r="O2303" s="258"/>
      <c r="P2303" s="258"/>
      <c r="Q2303" s="258"/>
      <c r="R2303" s="258"/>
      <c r="S2303" s="258"/>
      <c r="T2303" s="258"/>
      <c r="U2303" s="258"/>
      <c r="V2303" s="279"/>
      <c r="W2303" s="280"/>
    </row>
    <row r="2304" hidden="1" spans="8:23">
      <c r="H2304" s="258"/>
      <c r="I2304" s="258"/>
      <c r="J2304" s="258"/>
      <c r="K2304" s="258"/>
      <c r="L2304" s="258"/>
      <c r="M2304" s="258"/>
      <c r="N2304" s="258"/>
      <c r="O2304" s="258"/>
      <c r="P2304" s="258"/>
      <c r="Q2304" s="258"/>
      <c r="R2304" s="258"/>
      <c r="S2304" s="258"/>
      <c r="T2304" s="258"/>
      <c r="U2304" s="258"/>
      <c r="V2304" s="279"/>
      <c r="W2304" s="280"/>
    </row>
    <row r="2305" hidden="1" spans="8:23">
      <c r="H2305" s="258"/>
      <c r="I2305" s="258"/>
      <c r="J2305" s="258"/>
      <c r="K2305" s="258"/>
      <c r="L2305" s="258"/>
      <c r="M2305" s="258"/>
      <c r="N2305" s="258"/>
      <c r="O2305" s="258"/>
      <c r="P2305" s="258"/>
      <c r="Q2305" s="258"/>
      <c r="R2305" s="258"/>
      <c r="S2305" s="258"/>
      <c r="T2305" s="258"/>
      <c r="U2305" s="258"/>
      <c r="V2305" s="279"/>
      <c r="W2305" s="280"/>
    </row>
    <row r="2306" hidden="1" spans="8:23">
      <c r="H2306" s="258"/>
      <c r="I2306" s="258"/>
      <c r="J2306" s="258"/>
      <c r="K2306" s="258"/>
      <c r="L2306" s="258"/>
      <c r="M2306" s="258"/>
      <c r="N2306" s="258"/>
      <c r="O2306" s="258"/>
      <c r="P2306" s="258"/>
      <c r="Q2306" s="258"/>
      <c r="R2306" s="258"/>
      <c r="S2306" s="258"/>
      <c r="T2306" s="258"/>
      <c r="U2306" s="258"/>
      <c r="V2306" s="279"/>
      <c r="W2306" s="280"/>
    </row>
    <row r="2307" hidden="1" spans="8:23">
      <c r="H2307" s="258"/>
      <c r="I2307" s="258"/>
      <c r="J2307" s="258"/>
      <c r="K2307" s="258"/>
      <c r="L2307" s="258"/>
      <c r="M2307" s="258"/>
      <c r="N2307" s="258"/>
      <c r="O2307" s="258"/>
      <c r="P2307" s="258"/>
      <c r="Q2307" s="258"/>
      <c r="R2307" s="258"/>
      <c r="S2307" s="258"/>
      <c r="T2307" s="258"/>
      <c r="U2307" s="258"/>
      <c r="V2307" s="279"/>
      <c r="W2307" s="280"/>
    </row>
    <row r="2308" hidden="1" spans="8:23">
      <c r="H2308" s="258"/>
      <c r="I2308" s="258"/>
      <c r="J2308" s="258"/>
      <c r="K2308" s="258"/>
      <c r="L2308" s="258"/>
      <c r="M2308" s="258"/>
      <c r="N2308" s="258"/>
      <c r="O2308" s="258"/>
      <c r="P2308" s="258"/>
      <c r="Q2308" s="258"/>
      <c r="R2308" s="258"/>
      <c r="S2308" s="258"/>
      <c r="T2308" s="258"/>
      <c r="U2308" s="258"/>
      <c r="V2308" s="279"/>
      <c r="W2308" s="280"/>
    </row>
    <row r="2309" hidden="1" spans="8:23">
      <c r="H2309" s="258"/>
      <c r="I2309" s="258"/>
      <c r="J2309" s="258"/>
      <c r="K2309" s="258"/>
      <c r="L2309" s="258"/>
      <c r="M2309" s="258"/>
      <c r="N2309" s="258"/>
      <c r="O2309" s="258"/>
      <c r="P2309" s="258"/>
      <c r="Q2309" s="258"/>
      <c r="R2309" s="258"/>
      <c r="S2309" s="258"/>
      <c r="T2309" s="258"/>
      <c r="U2309" s="258"/>
      <c r="V2309" s="279"/>
      <c r="W2309" s="280"/>
    </row>
    <row r="2310" hidden="1" spans="8:23">
      <c r="H2310" s="258"/>
      <c r="I2310" s="258"/>
      <c r="J2310" s="258"/>
      <c r="K2310" s="258"/>
      <c r="L2310" s="258"/>
      <c r="M2310" s="258"/>
      <c r="N2310" s="258"/>
      <c r="O2310" s="258"/>
      <c r="P2310" s="258"/>
      <c r="Q2310" s="258"/>
      <c r="R2310" s="258"/>
      <c r="S2310" s="258"/>
      <c r="T2310" s="258"/>
      <c r="U2310" s="258"/>
      <c r="V2310" s="279"/>
      <c r="W2310" s="280"/>
    </row>
    <row r="2311" hidden="1" spans="8:23">
      <c r="H2311" s="258"/>
      <c r="I2311" s="258"/>
      <c r="J2311" s="258"/>
      <c r="K2311" s="258"/>
      <c r="L2311" s="258"/>
      <c r="M2311" s="258"/>
      <c r="N2311" s="258"/>
      <c r="O2311" s="258"/>
      <c r="P2311" s="258"/>
      <c r="Q2311" s="258"/>
      <c r="R2311" s="258"/>
      <c r="S2311" s="258"/>
      <c r="T2311" s="258"/>
      <c r="U2311" s="258"/>
      <c r="V2311" s="279"/>
      <c r="W2311" s="280"/>
    </row>
    <row r="2312" hidden="1" spans="8:23">
      <c r="H2312" s="258"/>
      <c r="I2312" s="258"/>
      <c r="J2312" s="258"/>
      <c r="K2312" s="258"/>
      <c r="L2312" s="258"/>
      <c r="M2312" s="258"/>
      <c r="N2312" s="258"/>
      <c r="O2312" s="258"/>
      <c r="P2312" s="258"/>
      <c r="Q2312" s="258"/>
      <c r="R2312" s="258"/>
      <c r="S2312" s="258"/>
      <c r="T2312" s="258"/>
      <c r="U2312" s="258"/>
      <c r="V2312" s="279"/>
      <c r="W2312" s="280"/>
    </row>
    <row r="2313" hidden="1" spans="8:23">
      <c r="H2313" s="258"/>
      <c r="I2313" s="258"/>
      <c r="J2313" s="258"/>
      <c r="K2313" s="258"/>
      <c r="L2313" s="258"/>
      <c r="M2313" s="258"/>
      <c r="N2313" s="258"/>
      <c r="O2313" s="258"/>
      <c r="P2313" s="258"/>
      <c r="Q2313" s="258"/>
      <c r="R2313" s="258"/>
      <c r="S2313" s="258"/>
      <c r="T2313" s="258"/>
      <c r="U2313" s="258"/>
      <c r="V2313" s="279"/>
      <c r="W2313" s="280"/>
    </row>
    <row r="2314" hidden="1" spans="8:23">
      <c r="H2314" s="258"/>
      <c r="I2314" s="258"/>
      <c r="J2314" s="258"/>
      <c r="K2314" s="258"/>
      <c r="L2314" s="258"/>
      <c r="M2314" s="258"/>
      <c r="N2314" s="258"/>
      <c r="O2314" s="258"/>
      <c r="P2314" s="258"/>
      <c r="Q2314" s="258"/>
      <c r="R2314" s="258"/>
      <c r="S2314" s="258"/>
      <c r="T2314" s="258"/>
      <c r="U2314" s="258"/>
      <c r="V2314" s="279"/>
      <c r="W2314" s="280"/>
    </row>
    <row r="2315" hidden="1" spans="8:23">
      <c r="H2315" s="258"/>
      <c r="I2315" s="258"/>
      <c r="J2315" s="258"/>
      <c r="K2315" s="258"/>
      <c r="L2315" s="258"/>
      <c r="M2315" s="258"/>
      <c r="N2315" s="258"/>
      <c r="O2315" s="258"/>
      <c r="P2315" s="258"/>
      <c r="Q2315" s="258"/>
      <c r="R2315" s="258"/>
      <c r="S2315" s="258"/>
      <c r="T2315" s="258"/>
      <c r="U2315" s="258"/>
      <c r="V2315" s="279"/>
      <c r="W2315" s="280"/>
    </row>
    <row r="2316" hidden="1" spans="8:23">
      <c r="H2316" s="258"/>
      <c r="I2316" s="258"/>
      <c r="J2316" s="258"/>
      <c r="K2316" s="258"/>
      <c r="L2316" s="258"/>
      <c r="M2316" s="258"/>
      <c r="N2316" s="258"/>
      <c r="O2316" s="258"/>
      <c r="P2316" s="258"/>
      <c r="Q2316" s="258"/>
      <c r="R2316" s="258"/>
      <c r="S2316" s="258"/>
      <c r="T2316" s="258"/>
      <c r="U2316" s="258"/>
      <c r="V2316" s="279"/>
      <c r="W2316" s="280"/>
    </row>
    <row r="2317" hidden="1" spans="8:23">
      <c r="H2317" s="258"/>
      <c r="I2317" s="258"/>
      <c r="J2317" s="258"/>
      <c r="K2317" s="258"/>
      <c r="L2317" s="258"/>
      <c r="M2317" s="258"/>
      <c r="N2317" s="258"/>
      <c r="O2317" s="258"/>
      <c r="P2317" s="258"/>
      <c r="Q2317" s="258"/>
      <c r="R2317" s="258"/>
      <c r="S2317" s="258"/>
      <c r="T2317" s="258"/>
      <c r="U2317" s="258"/>
      <c r="V2317" s="279"/>
      <c r="W2317" s="280"/>
    </row>
    <row r="2318" hidden="1" spans="8:23">
      <c r="H2318" s="258"/>
      <c r="I2318" s="258"/>
      <c r="J2318" s="258"/>
      <c r="K2318" s="258"/>
      <c r="L2318" s="258"/>
      <c r="M2318" s="258"/>
      <c r="N2318" s="258"/>
      <c r="O2318" s="258"/>
      <c r="P2318" s="258"/>
      <c r="Q2318" s="258"/>
      <c r="R2318" s="258"/>
      <c r="S2318" s="258"/>
      <c r="T2318" s="258"/>
      <c r="U2318" s="258"/>
      <c r="V2318" s="279"/>
      <c r="W2318" s="280"/>
    </row>
    <row r="2319" hidden="1" spans="8:23">
      <c r="H2319" s="258"/>
      <c r="I2319" s="258"/>
      <c r="J2319" s="258"/>
      <c r="K2319" s="258"/>
      <c r="L2319" s="258"/>
      <c r="M2319" s="258"/>
      <c r="N2319" s="258"/>
      <c r="O2319" s="258"/>
      <c r="P2319" s="258"/>
      <c r="Q2319" s="258"/>
      <c r="R2319" s="258"/>
      <c r="S2319" s="258"/>
      <c r="T2319" s="258"/>
      <c r="U2319" s="258"/>
      <c r="V2319" s="279"/>
      <c r="W2319" s="280"/>
    </row>
    <row r="2320" hidden="1" spans="8:23">
      <c r="H2320" s="258"/>
      <c r="I2320" s="258"/>
      <c r="J2320" s="258"/>
      <c r="K2320" s="258"/>
      <c r="L2320" s="258"/>
      <c r="M2320" s="258"/>
      <c r="N2320" s="258"/>
      <c r="O2320" s="258"/>
      <c r="P2320" s="258"/>
      <c r="Q2320" s="258"/>
      <c r="R2320" s="258"/>
      <c r="S2320" s="258"/>
      <c r="T2320" s="258"/>
      <c r="U2320" s="258"/>
      <c r="V2320" s="279"/>
      <c r="W2320" s="280"/>
    </row>
    <row r="2321" hidden="1" spans="8:23">
      <c r="H2321" s="258"/>
      <c r="I2321" s="258"/>
      <c r="J2321" s="258"/>
      <c r="K2321" s="258"/>
      <c r="L2321" s="258"/>
      <c r="M2321" s="258"/>
      <c r="N2321" s="258"/>
      <c r="O2321" s="258"/>
      <c r="P2321" s="258"/>
      <c r="Q2321" s="258"/>
      <c r="R2321" s="258"/>
      <c r="S2321" s="258"/>
      <c r="T2321" s="258"/>
      <c r="U2321" s="258"/>
      <c r="V2321" s="279"/>
      <c r="W2321" s="280"/>
    </row>
    <row r="2322" hidden="1" spans="8:23">
      <c r="H2322" s="258"/>
      <c r="I2322" s="258"/>
      <c r="J2322" s="258"/>
      <c r="K2322" s="258"/>
      <c r="L2322" s="258"/>
      <c r="M2322" s="258"/>
      <c r="N2322" s="258"/>
      <c r="O2322" s="258"/>
      <c r="P2322" s="258"/>
      <c r="Q2322" s="258"/>
      <c r="R2322" s="258"/>
      <c r="S2322" s="258"/>
      <c r="T2322" s="258"/>
      <c r="U2322" s="258"/>
      <c r="V2322" s="279"/>
      <c r="W2322" s="280"/>
    </row>
    <row r="2323" hidden="1" spans="8:23">
      <c r="H2323" s="258"/>
      <c r="I2323" s="258"/>
      <c r="J2323" s="258"/>
      <c r="K2323" s="258"/>
      <c r="L2323" s="258"/>
      <c r="M2323" s="258"/>
      <c r="N2323" s="258"/>
      <c r="O2323" s="258"/>
      <c r="P2323" s="258"/>
      <c r="Q2323" s="258"/>
      <c r="R2323" s="258"/>
      <c r="S2323" s="258"/>
      <c r="T2323" s="258"/>
      <c r="U2323" s="258"/>
      <c r="V2323" s="279"/>
      <c r="W2323" s="280"/>
    </row>
    <row r="2324" hidden="1" spans="8:23">
      <c r="H2324" s="258"/>
      <c r="I2324" s="258"/>
      <c r="J2324" s="258"/>
      <c r="K2324" s="258"/>
      <c r="L2324" s="258"/>
      <c r="M2324" s="258"/>
      <c r="N2324" s="258"/>
      <c r="O2324" s="258"/>
      <c r="P2324" s="258"/>
      <c r="Q2324" s="258"/>
      <c r="R2324" s="258"/>
      <c r="S2324" s="258"/>
      <c r="T2324" s="258"/>
      <c r="U2324" s="258"/>
      <c r="V2324" s="279"/>
      <c r="W2324" s="280"/>
    </row>
    <row r="2325" hidden="1" spans="8:23">
      <c r="H2325" s="258"/>
      <c r="I2325" s="258"/>
      <c r="J2325" s="258"/>
      <c r="K2325" s="258"/>
      <c r="L2325" s="258"/>
      <c r="M2325" s="258"/>
      <c r="N2325" s="258"/>
      <c r="O2325" s="258"/>
      <c r="P2325" s="258"/>
      <c r="Q2325" s="258"/>
      <c r="R2325" s="258"/>
      <c r="S2325" s="258"/>
      <c r="T2325" s="258"/>
      <c r="U2325" s="258"/>
      <c r="V2325" s="279"/>
      <c r="W2325" s="280"/>
    </row>
    <row r="2326" hidden="1" spans="8:23">
      <c r="H2326" s="258"/>
      <c r="I2326" s="258"/>
      <c r="J2326" s="258"/>
      <c r="K2326" s="258"/>
      <c r="L2326" s="258"/>
      <c r="M2326" s="258"/>
      <c r="N2326" s="258"/>
      <c r="O2326" s="258"/>
      <c r="P2326" s="258"/>
      <c r="Q2326" s="258"/>
      <c r="R2326" s="258"/>
      <c r="S2326" s="258"/>
      <c r="T2326" s="258"/>
      <c r="U2326" s="258"/>
      <c r="V2326" s="279"/>
      <c r="W2326" s="280"/>
    </row>
    <row r="2327" hidden="1" spans="8:23">
      <c r="H2327" s="258"/>
      <c r="I2327" s="258"/>
      <c r="J2327" s="258"/>
      <c r="K2327" s="258"/>
      <c r="L2327" s="258"/>
      <c r="M2327" s="258"/>
      <c r="N2327" s="258"/>
      <c r="O2327" s="258"/>
      <c r="P2327" s="258"/>
      <c r="Q2327" s="258"/>
      <c r="R2327" s="258"/>
      <c r="S2327" s="258"/>
      <c r="T2327" s="258"/>
      <c r="U2327" s="258"/>
      <c r="V2327" s="279"/>
      <c r="W2327" s="280"/>
    </row>
    <row r="2328" hidden="1" spans="8:23">
      <c r="H2328" s="258"/>
      <c r="I2328" s="258"/>
      <c r="J2328" s="258"/>
      <c r="K2328" s="258"/>
      <c r="L2328" s="258"/>
      <c r="M2328" s="258"/>
      <c r="N2328" s="258"/>
      <c r="O2328" s="258"/>
      <c r="P2328" s="258"/>
      <c r="Q2328" s="258"/>
      <c r="R2328" s="258"/>
      <c r="S2328" s="258"/>
      <c r="T2328" s="258"/>
      <c r="U2328" s="258"/>
      <c r="V2328" s="279"/>
      <c r="W2328" s="280"/>
    </row>
    <row r="2329" hidden="1" spans="8:23">
      <c r="H2329" s="258"/>
      <c r="I2329" s="258"/>
      <c r="J2329" s="258"/>
      <c r="K2329" s="258"/>
      <c r="L2329" s="258"/>
      <c r="M2329" s="258"/>
      <c r="N2329" s="258"/>
      <c r="O2329" s="258"/>
      <c r="P2329" s="258"/>
      <c r="Q2329" s="258"/>
      <c r="R2329" s="258"/>
      <c r="S2329" s="258"/>
      <c r="T2329" s="258"/>
      <c r="U2329" s="258"/>
      <c r="V2329" s="279"/>
      <c r="W2329" s="280"/>
    </row>
    <row r="2330" hidden="1" spans="8:23">
      <c r="H2330" s="258"/>
      <c r="I2330" s="258"/>
      <c r="J2330" s="258"/>
      <c r="K2330" s="258"/>
      <c r="L2330" s="258"/>
      <c r="M2330" s="258"/>
      <c r="N2330" s="258"/>
      <c r="O2330" s="258"/>
      <c r="P2330" s="258"/>
      <c r="Q2330" s="258"/>
      <c r="R2330" s="258"/>
      <c r="S2330" s="258"/>
      <c r="T2330" s="258"/>
      <c r="U2330" s="258"/>
      <c r="V2330" s="279"/>
      <c r="W2330" s="280"/>
    </row>
    <row r="2331" hidden="1" spans="8:23">
      <c r="H2331" s="258"/>
      <c r="I2331" s="258"/>
      <c r="J2331" s="258"/>
      <c r="K2331" s="258"/>
      <c r="L2331" s="258"/>
      <c r="M2331" s="258"/>
      <c r="N2331" s="258"/>
      <c r="O2331" s="258"/>
      <c r="P2331" s="258"/>
      <c r="Q2331" s="258"/>
      <c r="R2331" s="258"/>
      <c r="S2331" s="258"/>
      <c r="T2331" s="258"/>
      <c r="U2331" s="258"/>
      <c r="V2331" s="279"/>
      <c r="W2331" s="280"/>
    </row>
    <row r="2332" hidden="1" spans="8:23">
      <c r="H2332" s="258"/>
      <c r="I2332" s="258"/>
      <c r="J2332" s="258"/>
      <c r="K2332" s="258"/>
      <c r="L2332" s="258"/>
      <c r="M2332" s="258"/>
      <c r="N2332" s="258"/>
      <c r="O2332" s="258"/>
      <c r="P2332" s="258"/>
      <c r="Q2332" s="258"/>
      <c r="R2332" s="258"/>
      <c r="S2332" s="258"/>
      <c r="T2332" s="258"/>
      <c r="U2332" s="258"/>
      <c r="V2332" s="279"/>
      <c r="W2332" s="280"/>
    </row>
    <row r="2333" hidden="1" spans="8:23">
      <c r="H2333" s="258"/>
      <c r="I2333" s="258"/>
      <c r="J2333" s="258"/>
      <c r="K2333" s="258"/>
      <c r="L2333" s="258"/>
      <c r="M2333" s="258"/>
      <c r="N2333" s="258"/>
      <c r="O2333" s="258"/>
      <c r="P2333" s="258"/>
      <c r="Q2333" s="258"/>
      <c r="R2333" s="258"/>
      <c r="S2333" s="258"/>
      <c r="T2333" s="258"/>
      <c r="U2333" s="258"/>
      <c r="V2333" s="279"/>
      <c r="W2333" s="280"/>
    </row>
    <row r="2334" hidden="1" spans="8:23">
      <c r="H2334" s="258"/>
      <c r="I2334" s="258"/>
      <c r="J2334" s="258"/>
      <c r="K2334" s="258"/>
      <c r="L2334" s="258"/>
      <c r="M2334" s="258"/>
      <c r="N2334" s="258"/>
      <c r="O2334" s="258"/>
      <c r="P2334" s="258"/>
      <c r="Q2334" s="258"/>
      <c r="R2334" s="258"/>
      <c r="S2334" s="258"/>
      <c r="T2334" s="258"/>
      <c r="U2334" s="258"/>
      <c r="V2334" s="279"/>
      <c r="W2334" s="280"/>
    </row>
    <row r="2335" hidden="1" spans="8:23">
      <c r="H2335" s="258"/>
      <c r="I2335" s="258"/>
      <c r="J2335" s="258"/>
      <c r="K2335" s="258"/>
      <c r="L2335" s="258"/>
      <c r="M2335" s="258"/>
      <c r="N2335" s="258"/>
      <c r="O2335" s="258"/>
      <c r="P2335" s="258"/>
      <c r="Q2335" s="258"/>
      <c r="R2335" s="258"/>
      <c r="S2335" s="258"/>
      <c r="T2335" s="258"/>
      <c r="U2335" s="258"/>
      <c r="V2335" s="279"/>
      <c r="W2335" s="280"/>
    </row>
    <row r="2336" hidden="1" spans="8:23">
      <c r="H2336" s="258"/>
      <c r="I2336" s="258"/>
      <c r="J2336" s="258"/>
      <c r="K2336" s="258"/>
      <c r="L2336" s="258"/>
      <c r="M2336" s="258"/>
      <c r="N2336" s="258"/>
      <c r="O2336" s="258"/>
      <c r="P2336" s="258"/>
      <c r="Q2336" s="258"/>
      <c r="R2336" s="258"/>
      <c r="S2336" s="258"/>
      <c r="T2336" s="258"/>
      <c r="U2336" s="258"/>
      <c r="V2336" s="279"/>
      <c r="W2336" s="280"/>
    </row>
    <row r="2337" hidden="1" spans="8:23">
      <c r="H2337" s="258"/>
      <c r="I2337" s="258"/>
      <c r="J2337" s="258"/>
      <c r="K2337" s="258"/>
      <c r="L2337" s="258"/>
      <c r="M2337" s="258"/>
      <c r="N2337" s="258"/>
      <c r="O2337" s="258"/>
      <c r="P2337" s="258"/>
      <c r="Q2337" s="258"/>
      <c r="R2337" s="258"/>
      <c r="S2337" s="258"/>
      <c r="T2337" s="258"/>
      <c r="U2337" s="258"/>
      <c r="V2337" s="279"/>
      <c r="W2337" s="280"/>
    </row>
    <row r="2338" hidden="1" spans="8:23">
      <c r="H2338" s="258"/>
      <c r="I2338" s="258"/>
      <c r="J2338" s="258"/>
      <c r="K2338" s="258"/>
      <c r="L2338" s="258"/>
      <c r="M2338" s="258"/>
      <c r="N2338" s="258"/>
      <c r="O2338" s="258"/>
      <c r="P2338" s="258"/>
      <c r="Q2338" s="258"/>
      <c r="R2338" s="258"/>
      <c r="S2338" s="258"/>
      <c r="T2338" s="258"/>
      <c r="U2338" s="258"/>
      <c r="V2338" s="279"/>
      <c r="W2338" s="280"/>
    </row>
    <row r="2339" hidden="1" spans="8:23">
      <c r="H2339" s="258"/>
      <c r="I2339" s="258"/>
      <c r="J2339" s="258"/>
      <c r="K2339" s="258"/>
      <c r="L2339" s="258"/>
      <c r="M2339" s="258"/>
      <c r="N2339" s="258"/>
      <c r="O2339" s="258"/>
      <c r="P2339" s="258"/>
      <c r="Q2339" s="258"/>
      <c r="R2339" s="258"/>
      <c r="S2339" s="258"/>
      <c r="T2339" s="258"/>
      <c r="U2339" s="258"/>
      <c r="V2339" s="279"/>
      <c r="W2339" s="280"/>
    </row>
    <row r="2340" hidden="1" spans="8:23">
      <c r="H2340" s="258"/>
      <c r="I2340" s="258"/>
      <c r="J2340" s="258"/>
      <c r="K2340" s="258"/>
      <c r="L2340" s="258"/>
      <c r="M2340" s="258"/>
      <c r="N2340" s="258"/>
      <c r="O2340" s="258"/>
      <c r="P2340" s="258"/>
      <c r="Q2340" s="258"/>
      <c r="R2340" s="258"/>
      <c r="S2340" s="258"/>
      <c r="T2340" s="258"/>
      <c r="U2340" s="258"/>
      <c r="V2340" s="279"/>
      <c r="W2340" s="280"/>
    </row>
    <row r="2341" hidden="1" spans="8:23">
      <c r="H2341" s="258"/>
      <c r="I2341" s="258"/>
      <c r="J2341" s="258"/>
      <c r="K2341" s="258"/>
      <c r="L2341" s="258"/>
      <c r="M2341" s="258"/>
      <c r="N2341" s="258"/>
      <c r="O2341" s="258"/>
      <c r="P2341" s="258"/>
      <c r="Q2341" s="258"/>
      <c r="R2341" s="258"/>
      <c r="S2341" s="258"/>
      <c r="T2341" s="258"/>
      <c r="U2341" s="258"/>
      <c r="V2341" s="279"/>
      <c r="W2341" s="280"/>
    </row>
    <row r="2342" hidden="1" spans="8:23">
      <c r="H2342" s="258"/>
      <c r="I2342" s="258"/>
      <c r="J2342" s="258"/>
      <c r="K2342" s="258"/>
      <c r="L2342" s="258"/>
      <c r="M2342" s="258"/>
      <c r="N2342" s="258"/>
      <c r="O2342" s="258"/>
      <c r="P2342" s="258"/>
      <c r="Q2342" s="258"/>
      <c r="R2342" s="258"/>
      <c r="S2342" s="258"/>
      <c r="T2342" s="258"/>
      <c r="U2342" s="258"/>
      <c r="V2342" s="279"/>
      <c r="W2342" s="280"/>
    </row>
    <row r="2343" hidden="1" spans="8:23">
      <c r="H2343" s="258"/>
      <c r="I2343" s="258"/>
      <c r="J2343" s="258"/>
      <c r="K2343" s="258"/>
      <c r="L2343" s="258"/>
      <c r="M2343" s="258"/>
      <c r="N2343" s="258"/>
      <c r="O2343" s="258"/>
      <c r="P2343" s="258"/>
      <c r="Q2343" s="258"/>
      <c r="R2343" s="258"/>
      <c r="S2343" s="258"/>
      <c r="T2343" s="258"/>
      <c r="U2343" s="258"/>
      <c r="V2343" s="279"/>
      <c r="W2343" s="280"/>
    </row>
    <row r="2344" hidden="1" spans="8:23">
      <c r="H2344" s="258"/>
      <c r="I2344" s="258"/>
      <c r="J2344" s="258"/>
      <c r="K2344" s="258"/>
      <c r="L2344" s="258"/>
      <c r="M2344" s="258"/>
      <c r="N2344" s="258"/>
      <c r="O2344" s="258"/>
      <c r="P2344" s="258"/>
      <c r="Q2344" s="258"/>
      <c r="R2344" s="258"/>
      <c r="S2344" s="258"/>
      <c r="T2344" s="258"/>
      <c r="U2344" s="258"/>
      <c r="V2344" s="279"/>
      <c r="W2344" s="280"/>
    </row>
    <row r="2345" hidden="1" spans="8:23">
      <c r="H2345" s="258"/>
      <c r="I2345" s="258"/>
      <c r="J2345" s="258"/>
      <c r="K2345" s="258"/>
      <c r="L2345" s="258"/>
      <c r="M2345" s="258"/>
      <c r="N2345" s="258"/>
      <c r="O2345" s="258"/>
      <c r="P2345" s="258"/>
      <c r="Q2345" s="258"/>
      <c r="R2345" s="258"/>
      <c r="S2345" s="258"/>
      <c r="T2345" s="258"/>
      <c r="U2345" s="258"/>
      <c r="V2345" s="279"/>
      <c r="W2345" s="280"/>
    </row>
    <row r="2346" hidden="1" spans="8:23">
      <c r="H2346" s="258"/>
      <c r="I2346" s="258"/>
      <c r="J2346" s="258"/>
      <c r="K2346" s="258"/>
      <c r="L2346" s="258"/>
      <c r="M2346" s="258"/>
      <c r="N2346" s="258"/>
      <c r="O2346" s="258"/>
      <c r="P2346" s="258"/>
      <c r="Q2346" s="258"/>
      <c r="R2346" s="258"/>
      <c r="S2346" s="258"/>
      <c r="T2346" s="258"/>
      <c r="U2346" s="258"/>
      <c r="V2346" s="279"/>
      <c r="W2346" s="280"/>
    </row>
    <row r="2347" hidden="1" spans="8:23">
      <c r="H2347" s="258"/>
      <c r="I2347" s="258"/>
      <c r="J2347" s="258"/>
      <c r="K2347" s="258"/>
      <c r="L2347" s="258"/>
      <c r="M2347" s="258"/>
      <c r="N2347" s="258"/>
      <c r="O2347" s="258"/>
      <c r="P2347" s="258"/>
      <c r="Q2347" s="258"/>
      <c r="R2347" s="258"/>
      <c r="S2347" s="258"/>
      <c r="T2347" s="258"/>
      <c r="U2347" s="258"/>
      <c r="V2347" s="279"/>
      <c r="W2347" s="280"/>
    </row>
    <row r="2348" hidden="1" spans="8:23">
      <c r="H2348" s="258"/>
      <c r="I2348" s="258"/>
      <c r="J2348" s="258"/>
      <c r="K2348" s="258"/>
      <c r="L2348" s="258"/>
      <c r="M2348" s="258"/>
      <c r="N2348" s="258"/>
      <c r="O2348" s="258"/>
      <c r="P2348" s="258"/>
      <c r="Q2348" s="258"/>
      <c r="R2348" s="258"/>
      <c r="S2348" s="258"/>
      <c r="T2348" s="258"/>
      <c r="U2348" s="258"/>
      <c r="V2348" s="279"/>
      <c r="W2348" s="280"/>
    </row>
    <row r="2349" hidden="1" spans="8:23">
      <c r="H2349" s="258"/>
      <c r="I2349" s="258"/>
      <c r="J2349" s="258"/>
      <c r="K2349" s="258"/>
      <c r="L2349" s="258"/>
      <c r="M2349" s="258"/>
      <c r="N2349" s="258"/>
      <c r="O2349" s="258"/>
      <c r="P2349" s="258"/>
      <c r="Q2349" s="258"/>
      <c r="R2349" s="258"/>
      <c r="S2349" s="258"/>
      <c r="T2349" s="258"/>
      <c r="U2349" s="258"/>
      <c r="V2349" s="279"/>
      <c r="W2349" s="280"/>
    </row>
    <row r="2350" hidden="1" spans="8:23">
      <c r="H2350" s="258"/>
      <c r="I2350" s="258"/>
      <c r="J2350" s="258"/>
      <c r="K2350" s="258"/>
      <c r="L2350" s="258"/>
      <c r="M2350" s="258"/>
      <c r="N2350" s="258"/>
      <c r="O2350" s="258"/>
      <c r="P2350" s="258"/>
      <c r="Q2350" s="258"/>
      <c r="R2350" s="258"/>
      <c r="S2350" s="258"/>
      <c r="T2350" s="258"/>
      <c r="U2350" s="258"/>
      <c r="V2350" s="279"/>
      <c r="W2350" s="280"/>
    </row>
    <row r="2351" hidden="1" spans="8:23">
      <c r="H2351" s="258"/>
      <c r="I2351" s="258"/>
      <c r="J2351" s="258"/>
      <c r="K2351" s="258"/>
      <c r="L2351" s="258"/>
      <c r="M2351" s="258"/>
      <c r="N2351" s="258"/>
      <c r="O2351" s="258"/>
      <c r="P2351" s="258"/>
      <c r="Q2351" s="258"/>
      <c r="R2351" s="258"/>
      <c r="S2351" s="258"/>
      <c r="T2351" s="258"/>
      <c r="U2351" s="258"/>
      <c r="V2351" s="279"/>
      <c r="W2351" s="280"/>
    </row>
    <row r="2352" hidden="1" spans="8:23">
      <c r="H2352" s="258"/>
      <c r="I2352" s="258"/>
      <c r="J2352" s="258"/>
      <c r="K2352" s="258"/>
      <c r="L2352" s="258"/>
      <c r="M2352" s="258"/>
      <c r="N2352" s="258"/>
      <c r="O2352" s="258"/>
      <c r="P2352" s="258"/>
      <c r="Q2352" s="258"/>
      <c r="R2352" s="258"/>
      <c r="S2352" s="258"/>
      <c r="T2352" s="258"/>
      <c r="U2352" s="258"/>
      <c r="V2352" s="279"/>
      <c r="W2352" s="280"/>
    </row>
    <row r="2353" hidden="1" spans="8:23">
      <c r="H2353" s="258"/>
      <c r="I2353" s="258"/>
      <c r="J2353" s="258"/>
      <c r="K2353" s="258"/>
      <c r="L2353" s="258"/>
      <c r="M2353" s="258"/>
      <c r="N2353" s="258"/>
      <c r="O2353" s="258"/>
      <c r="P2353" s="258"/>
      <c r="Q2353" s="258"/>
      <c r="R2353" s="258"/>
      <c r="S2353" s="258"/>
      <c r="T2353" s="258"/>
      <c r="U2353" s="258"/>
      <c r="V2353" s="279"/>
      <c r="W2353" s="280"/>
    </row>
    <row r="2354" hidden="1" spans="8:23">
      <c r="H2354" s="258"/>
      <c r="I2354" s="258"/>
      <c r="J2354" s="258"/>
      <c r="K2354" s="258"/>
      <c r="L2354" s="258"/>
      <c r="M2354" s="258"/>
      <c r="N2354" s="258"/>
      <c r="O2354" s="258"/>
      <c r="P2354" s="258"/>
      <c r="Q2354" s="258"/>
      <c r="R2354" s="258"/>
      <c r="S2354" s="258"/>
      <c r="T2354" s="258"/>
      <c r="U2354" s="258"/>
      <c r="V2354" s="279"/>
      <c r="W2354" s="280"/>
    </row>
    <row r="2355" hidden="1" spans="8:23">
      <c r="H2355" s="258"/>
      <c r="I2355" s="258"/>
      <c r="J2355" s="258"/>
      <c r="K2355" s="258"/>
      <c r="L2355" s="258"/>
      <c r="M2355" s="258"/>
      <c r="N2355" s="258"/>
      <c r="O2355" s="258"/>
      <c r="P2355" s="258"/>
      <c r="Q2355" s="258"/>
      <c r="R2355" s="258"/>
      <c r="S2355" s="258"/>
      <c r="T2355" s="258"/>
      <c r="U2355" s="258"/>
      <c r="V2355" s="279"/>
      <c r="W2355" s="280"/>
    </row>
    <row r="2356" hidden="1" spans="8:23">
      <c r="H2356" s="258"/>
      <c r="I2356" s="258"/>
      <c r="J2356" s="258"/>
      <c r="K2356" s="258"/>
      <c r="L2356" s="258"/>
      <c r="M2356" s="258"/>
      <c r="N2356" s="258"/>
      <c r="O2356" s="258"/>
      <c r="P2356" s="258"/>
      <c r="Q2356" s="258"/>
      <c r="R2356" s="258"/>
      <c r="S2356" s="258"/>
      <c r="T2356" s="258"/>
      <c r="U2356" s="258"/>
      <c r="V2356" s="279"/>
      <c r="W2356" s="280"/>
    </row>
    <row r="2357" hidden="1" spans="8:23">
      <c r="H2357" s="258"/>
      <c r="I2357" s="258"/>
      <c r="J2357" s="258"/>
      <c r="K2357" s="258"/>
      <c r="L2357" s="258"/>
      <c r="M2357" s="258"/>
      <c r="N2357" s="258"/>
      <c r="O2357" s="258"/>
      <c r="P2357" s="258"/>
      <c r="Q2357" s="258"/>
      <c r="R2357" s="258"/>
      <c r="S2357" s="258"/>
      <c r="T2357" s="258"/>
      <c r="U2357" s="258"/>
      <c r="V2357" s="279"/>
      <c r="W2357" s="280"/>
    </row>
    <row r="2358" hidden="1" spans="8:23">
      <c r="H2358" s="258"/>
      <c r="I2358" s="258"/>
      <c r="J2358" s="258"/>
      <c r="K2358" s="258"/>
      <c r="L2358" s="258"/>
      <c r="M2358" s="258"/>
      <c r="N2358" s="258"/>
      <c r="O2358" s="258"/>
      <c r="P2358" s="258"/>
      <c r="Q2358" s="258"/>
      <c r="R2358" s="258"/>
      <c r="S2358" s="258"/>
      <c r="T2358" s="258"/>
      <c r="U2358" s="258"/>
      <c r="V2358" s="279"/>
      <c r="W2358" s="280"/>
    </row>
    <row r="2359" hidden="1" spans="8:23">
      <c r="H2359" s="258"/>
      <c r="I2359" s="258"/>
      <c r="J2359" s="258"/>
      <c r="K2359" s="258"/>
      <c r="L2359" s="258"/>
      <c r="M2359" s="258"/>
      <c r="N2359" s="258"/>
      <c r="O2359" s="258"/>
      <c r="P2359" s="258"/>
      <c r="Q2359" s="258"/>
      <c r="R2359" s="258"/>
      <c r="S2359" s="258"/>
      <c r="T2359" s="258"/>
      <c r="U2359" s="258"/>
      <c r="V2359" s="279"/>
      <c r="W2359" s="280"/>
    </row>
    <row r="2360" hidden="1" spans="8:23">
      <c r="H2360" s="258"/>
      <c r="I2360" s="258"/>
      <c r="J2360" s="258"/>
      <c r="K2360" s="258"/>
      <c r="L2360" s="258"/>
      <c r="M2360" s="258"/>
      <c r="N2360" s="258"/>
      <c r="O2360" s="258"/>
      <c r="P2360" s="258"/>
      <c r="Q2360" s="258"/>
      <c r="R2360" s="258"/>
      <c r="S2360" s="258"/>
      <c r="T2360" s="258"/>
      <c r="U2360" s="258"/>
      <c r="V2360" s="279"/>
      <c r="W2360" s="280"/>
    </row>
    <row r="2361" hidden="1" spans="8:23">
      <c r="H2361" s="258"/>
      <c r="I2361" s="258"/>
      <c r="J2361" s="258"/>
      <c r="K2361" s="258"/>
      <c r="L2361" s="258"/>
      <c r="M2361" s="258"/>
      <c r="N2361" s="258"/>
      <c r="O2361" s="258"/>
      <c r="P2361" s="258"/>
      <c r="Q2361" s="258"/>
      <c r="R2361" s="258"/>
      <c r="S2361" s="258"/>
      <c r="T2361" s="258"/>
      <c r="U2361" s="258"/>
      <c r="V2361" s="279"/>
      <c r="W2361" s="280"/>
    </row>
    <row r="2362" hidden="1" spans="8:23">
      <c r="H2362" s="258"/>
      <c r="I2362" s="258"/>
      <c r="J2362" s="258"/>
      <c r="K2362" s="258"/>
      <c r="L2362" s="258"/>
      <c r="M2362" s="258"/>
      <c r="N2362" s="258"/>
      <c r="O2362" s="258"/>
      <c r="P2362" s="258"/>
      <c r="Q2362" s="258"/>
      <c r="R2362" s="258"/>
      <c r="S2362" s="258"/>
      <c r="T2362" s="258"/>
      <c r="U2362" s="258"/>
      <c r="V2362" s="279"/>
      <c r="W2362" s="280"/>
    </row>
    <row r="2363" hidden="1" spans="8:23">
      <c r="H2363" s="258"/>
      <c r="I2363" s="258"/>
      <c r="J2363" s="258"/>
      <c r="K2363" s="258"/>
      <c r="L2363" s="258"/>
      <c r="M2363" s="258"/>
      <c r="N2363" s="258"/>
      <c r="O2363" s="258"/>
      <c r="P2363" s="258"/>
      <c r="Q2363" s="258"/>
      <c r="R2363" s="258"/>
      <c r="S2363" s="258"/>
      <c r="T2363" s="258"/>
      <c r="U2363" s="258"/>
      <c r="V2363" s="279"/>
      <c r="W2363" s="280"/>
    </row>
    <row r="2364" hidden="1" spans="8:23">
      <c r="H2364" s="258"/>
      <c r="I2364" s="258"/>
      <c r="J2364" s="258"/>
      <c r="K2364" s="258"/>
      <c r="L2364" s="258"/>
      <c r="M2364" s="258"/>
      <c r="N2364" s="258"/>
      <c r="O2364" s="258"/>
      <c r="P2364" s="258"/>
      <c r="Q2364" s="258"/>
      <c r="R2364" s="258"/>
      <c r="S2364" s="258"/>
      <c r="T2364" s="258"/>
      <c r="U2364" s="258"/>
      <c r="V2364" s="279"/>
      <c r="W2364" s="280"/>
    </row>
    <row r="2365" hidden="1" spans="8:23">
      <c r="H2365" s="258"/>
      <c r="I2365" s="258"/>
      <c r="J2365" s="258"/>
      <c r="K2365" s="258"/>
      <c r="L2365" s="258"/>
      <c r="M2365" s="258"/>
      <c r="N2365" s="258"/>
      <c r="O2365" s="258"/>
      <c r="P2365" s="258"/>
      <c r="Q2365" s="258"/>
      <c r="R2365" s="258"/>
      <c r="S2365" s="258"/>
      <c r="T2365" s="258"/>
      <c r="U2365" s="258"/>
      <c r="V2365" s="279"/>
      <c r="W2365" s="280"/>
    </row>
    <row r="2366" hidden="1" spans="8:23">
      <c r="H2366" s="258"/>
      <c r="I2366" s="258"/>
      <c r="J2366" s="258"/>
      <c r="K2366" s="258"/>
      <c r="L2366" s="258"/>
      <c r="M2366" s="258"/>
      <c r="N2366" s="258"/>
      <c r="O2366" s="258"/>
      <c r="P2366" s="258"/>
      <c r="Q2366" s="258"/>
      <c r="R2366" s="258"/>
      <c r="S2366" s="258"/>
      <c r="T2366" s="258"/>
      <c r="U2366" s="258"/>
      <c r="V2366" s="279"/>
      <c r="W2366" s="280"/>
    </row>
    <row r="2367" hidden="1" spans="8:23">
      <c r="H2367" s="258"/>
      <c r="I2367" s="258"/>
      <c r="J2367" s="258"/>
      <c r="K2367" s="258"/>
      <c r="L2367" s="258"/>
      <c r="M2367" s="258"/>
      <c r="N2367" s="258"/>
      <c r="O2367" s="258"/>
      <c r="P2367" s="258"/>
      <c r="Q2367" s="258"/>
      <c r="R2367" s="258"/>
      <c r="S2367" s="258"/>
      <c r="T2367" s="258"/>
      <c r="U2367" s="258"/>
      <c r="V2367" s="279"/>
      <c r="W2367" s="280"/>
    </row>
    <row r="2368" hidden="1" spans="8:23">
      <c r="H2368" s="258"/>
      <c r="I2368" s="258"/>
      <c r="J2368" s="258"/>
      <c r="K2368" s="258"/>
      <c r="L2368" s="258"/>
      <c r="M2368" s="258"/>
      <c r="N2368" s="258"/>
      <c r="O2368" s="258"/>
      <c r="P2368" s="258"/>
      <c r="Q2368" s="258"/>
      <c r="R2368" s="258"/>
      <c r="S2368" s="258"/>
      <c r="T2368" s="258"/>
      <c r="U2368" s="258"/>
      <c r="V2368" s="279"/>
      <c r="W2368" s="280"/>
    </row>
    <row r="2369" hidden="1" spans="8:23">
      <c r="H2369" s="258"/>
      <c r="I2369" s="258"/>
      <c r="J2369" s="258"/>
      <c r="K2369" s="258"/>
      <c r="L2369" s="258"/>
      <c r="M2369" s="258"/>
      <c r="N2369" s="258"/>
      <c r="O2369" s="258"/>
      <c r="P2369" s="258"/>
      <c r="Q2369" s="258"/>
      <c r="R2369" s="258"/>
      <c r="S2369" s="258"/>
      <c r="T2369" s="258"/>
      <c r="U2369" s="258"/>
      <c r="V2369" s="279"/>
      <c r="W2369" s="280"/>
    </row>
    <row r="2370" hidden="1" spans="8:23">
      <c r="H2370" s="258"/>
      <c r="I2370" s="258"/>
      <c r="J2370" s="258"/>
      <c r="K2370" s="258"/>
      <c r="L2370" s="258"/>
      <c r="M2370" s="258"/>
      <c r="N2370" s="258"/>
      <c r="O2370" s="258"/>
      <c r="P2370" s="258"/>
      <c r="Q2370" s="258"/>
      <c r="R2370" s="258"/>
      <c r="S2370" s="258"/>
      <c r="T2370" s="258"/>
      <c r="U2370" s="258"/>
      <c r="V2370" s="279"/>
      <c r="W2370" s="280"/>
    </row>
    <row r="2371" hidden="1" spans="8:23">
      <c r="H2371" s="258"/>
      <c r="I2371" s="258"/>
      <c r="J2371" s="258"/>
      <c r="K2371" s="258"/>
      <c r="L2371" s="258"/>
      <c r="M2371" s="258"/>
      <c r="N2371" s="258"/>
      <c r="O2371" s="258"/>
      <c r="P2371" s="258"/>
      <c r="Q2371" s="258"/>
      <c r="R2371" s="258"/>
      <c r="S2371" s="258"/>
      <c r="T2371" s="258"/>
      <c r="U2371" s="258"/>
      <c r="V2371" s="279"/>
      <c r="W2371" s="280"/>
    </row>
    <row r="2372" hidden="1" spans="8:23">
      <c r="H2372" s="258"/>
      <c r="I2372" s="258"/>
      <c r="J2372" s="258"/>
      <c r="K2372" s="258"/>
      <c r="L2372" s="258"/>
      <c r="M2372" s="258"/>
      <c r="N2372" s="258"/>
      <c r="O2372" s="258"/>
      <c r="P2372" s="258"/>
      <c r="Q2372" s="258"/>
      <c r="R2372" s="258"/>
      <c r="S2372" s="258"/>
      <c r="T2372" s="258"/>
      <c r="U2372" s="258"/>
      <c r="V2372" s="279"/>
      <c r="W2372" s="280"/>
    </row>
    <row r="2373" hidden="1" spans="8:23">
      <c r="H2373" s="258"/>
      <c r="I2373" s="258"/>
      <c r="J2373" s="258"/>
      <c r="K2373" s="258"/>
      <c r="L2373" s="258"/>
      <c r="M2373" s="258"/>
      <c r="N2373" s="258"/>
      <c r="O2373" s="258"/>
      <c r="P2373" s="258"/>
      <c r="Q2373" s="258"/>
      <c r="R2373" s="258"/>
      <c r="S2373" s="258"/>
      <c r="T2373" s="258"/>
      <c r="U2373" s="258"/>
      <c r="V2373" s="279"/>
      <c r="W2373" s="280"/>
    </row>
    <row r="2374" hidden="1" spans="8:23">
      <c r="H2374" s="258"/>
      <c r="I2374" s="258"/>
      <c r="J2374" s="258"/>
      <c r="K2374" s="258"/>
      <c r="L2374" s="258"/>
      <c r="M2374" s="258"/>
      <c r="N2374" s="258"/>
      <c r="O2374" s="258"/>
      <c r="P2374" s="258"/>
      <c r="Q2374" s="258"/>
      <c r="R2374" s="258"/>
      <c r="S2374" s="258"/>
      <c r="T2374" s="258"/>
      <c r="U2374" s="258"/>
      <c r="V2374" s="279"/>
      <c r="W2374" s="280"/>
    </row>
    <row r="2375" hidden="1" spans="8:23">
      <c r="H2375" s="258"/>
      <c r="I2375" s="258"/>
      <c r="J2375" s="258"/>
      <c r="K2375" s="258"/>
      <c r="L2375" s="258"/>
      <c r="M2375" s="258"/>
      <c r="N2375" s="258"/>
      <c r="O2375" s="258"/>
      <c r="P2375" s="258"/>
      <c r="Q2375" s="258"/>
      <c r="R2375" s="258"/>
      <c r="S2375" s="258"/>
      <c r="T2375" s="258"/>
      <c r="U2375" s="258"/>
      <c r="V2375" s="279"/>
      <c r="W2375" s="280"/>
    </row>
    <row r="2376" hidden="1" spans="8:23">
      <c r="H2376" s="258"/>
      <c r="I2376" s="258"/>
      <c r="J2376" s="258"/>
      <c r="K2376" s="258"/>
      <c r="L2376" s="258"/>
      <c r="M2376" s="258"/>
      <c r="N2376" s="258"/>
      <c r="O2376" s="258"/>
      <c r="P2376" s="258"/>
      <c r="Q2376" s="258"/>
      <c r="R2376" s="258"/>
      <c r="S2376" s="258"/>
      <c r="T2376" s="258"/>
      <c r="U2376" s="258"/>
      <c r="V2376" s="279"/>
      <c r="W2376" s="280"/>
    </row>
    <row r="2377" hidden="1" spans="8:23">
      <c r="H2377" s="258"/>
      <c r="I2377" s="258"/>
      <c r="J2377" s="258"/>
      <c r="K2377" s="258"/>
      <c r="L2377" s="258"/>
      <c r="M2377" s="258"/>
      <c r="N2377" s="258"/>
      <c r="O2377" s="258"/>
      <c r="P2377" s="258"/>
      <c r="Q2377" s="258"/>
      <c r="R2377" s="258"/>
      <c r="S2377" s="258"/>
      <c r="T2377" s="258"/>
      <c r="U2377" s="258"/>
      <c r="V2377" s="279"/>
      <c r="W2377" s="280"/>
    </row>
    <row r="2378" hidden="1" spans="8:23">
      <c r="H2378" s="258"/>
      <c r="I2378" s="258"/>
      <c r="J2378" s="258"/>
      <c r="K2378" s="258"/>
      <c r="L2378" s="258"/>
      <c r="M2378" s="258"/>
      <c r="N2378" s="258"/>
      <c r="O2378" s="258"/>
      <c r="P2378" s="258"/>
      <c r="Q2378" s="258"/>
      <c r="R2378" s="258"/>
      <c r="S2378" s="258"/>
      <c r="T2378" s="258"/>
      <c r="U2378" s="258"/>
      <c r="V2378" s="279"/>
      <c r="W2378" s="280"/>
    </row>
    <row r="2379" hidden="1" spans="8:23">
      <c r="H2379" s="258"/>
      <c r="I2379" s="258"/>
      <c r="J2379" s="258"/>
      <c r="K2379" s="258"/>
      <c r="L2379" s="258"/>
      <c r="M2379" s="258"/>
      <c r="N2379" s="258"/>
      <c r="O2379" s="258"/>
      <c r="P2379" s="258"/>
      <c r="Q2379" s="258"/>
      <c r="R2379" s="258"/>
      <c r="S2379" s="258"/>
      <c r="T2379" s="258"/>
      <c r="U2379" s="258"/>
      <c r="V2379" s="279"/>
      <c r="W2379" s="280"/>
    </row>
    <row r="2380" hidden="1" spans="8:23">
      <c r="H2380" s="258"/>
      <c r="I2380" s="258"/>
      <c r="J2380" s="258"/>
      <c r="K2380" s="258"/>
      <c r="L2380" s="258"/>
      <c r="M2380" s="258"/>
      <c r="N2380" s="258"/>
      <c r="O2380" s="258"/>
      <c r="P2380" s="258"/>
      <c r="Q2380" s="258"/>
      <c r="R2380" s="258"/>
      <c r="S2380" s="258"/>
      <c r="T2380" s="258"/>
      <c r="U2380" s="258"/>
      <c r="V2380" s="279"/>
      <c r="W2380" s="280"/>
    </row>
    <row r="2381" hidden="1" spans="8:23">
      <c r="H2381" s="258"/>
      <c r="I2381" s="258"/>
      <c r="J2381" s="258"/>
      <c r="K2381" s="258"/>
      <c r="L2381" s="258"/>
      <c r="M2381" s="258"/>
      <c r="N2381" s="258"/>
      <c r="O2381" s="258"/>
      <c r="P2381" s="258"/>
      <c r="Q2381" s="258"/>
      <c r="R2381" s="258"/>
      <c r="S2381" s="258"/>
      <c r="T2381" s="258"/>
      <c r="U2381" s="258"/>
      <c r="V2381" s="279"/>
      <c r="W2381" s="280"/>
    </row>
    <row r="2382" hidden="1" spans="8:23">
      <c r="H2382" s="258"/>
      <c r="I2382" s="258"/>
      <c r="J2382" s="258"/>
      <c r="K2382" s="258"/>
      <c r="L2382" s="258"/>
      <c r="M2382" s="258"/>
      <c r="N2382" s="258"/>
      <c r="O2382" s="258"/>
      <c r="P2382" s="258"/>
      <c r="Q2382" s="258"/>
      <c r="R2382" s="258"/>
      <c r="S2382" s="258"/>
      <c r="T2382" s="258"/>
      <c r="U2382" s="258"/>
      <c r="V2382" s="279"/>
      <c r="W2382" s="280"/>
    </row>
    <row r="2383" hidden="1" spans="8:23">
      <c r="H2383" s="258"/>
      <c r="I2383" s="258"/>
      <c r="J2383" s="258"/>
      <c r="K2383" s="258"/>
      <c r="L2383" s="258"/>
      <c r="M2383" s="258"/>
      <c r="N2383" s="258"/>
      <c r="O2383" s="258"/>
      <c r="P2383" s="258"/>
      <c r="Q2383" s="258"/>
      <c r="R2383" s="258"/>
      <c r="S2383" s="258"/>
      <c r="T2383" s="258"/>
      <c r="U2383" s="258"/>
      <c r="V2383" s="279"/>
      <c r="W2383" s="280"/>
    </row>
    <row r="2384" hidden="1" spans="8:23">
      <c r="H2384" s="258"/>
      <c r="I2384" s="258"/>
      <c r="J2384" s="258"/>
      <c r="K2384" s="258"/>
      <c r="L2384" s="258"/>
      <c r="M2384" s="258"/>
      <c r="N2384" s="258"/>
      <c r="O2384" s="258"/>
      <c r="P2384" s="258"/>
      <c r="Q2384" s="258"/>
      <c r="R2384" s="258"/>
      <c r="S2384" s="258"/>
      <c r="T2384" s="258"/>
      <c r="U2384" s="258"/>
      <c r="V2384" s="279"/>
      <c r="W2384" s="280"/>
    </row>
    <row r="2385" hidden="1" spans="8:23">
      <c r="H2385" s="258"/>
      <c r="I2385" s="258"/>
      <c r="J2385" s="258"/>
      <c r="K2385" s="258"/>
      <c r="L2385" s="258"/>
      <c r="M2385" s="258"/>
      <c r="N2385" s="258"/>
      <c r="O2385" s="258"/>
      <c r="P2385" s="258"/>
      <c r="Q2385" s="258"/>
      <c r="R2385" s="258"/>
      <c r="S2385" s="258"/>
      <c r="T2385" s="258"/>
      <c r="U2385" s="258"/>
      <c r="V2385" s="279"/>
      <c r="W2385" s="280"/>
    </row>
    <row r="2386" hidden="1" spans="8:23">
      <c r="H2386" s="258"/>
      <c r="I2386" s="258"/>
      <c r="J2386" s="258"/>
      <c r="K2386" s="258"/>
      <c r="L2386" s="258"/>
      <c r="M2386" s="258"/>
      <c r="N2386" s="258"/>
      <c r="O2386" s="258"/>
      <c r="P2386" s="258"/>
      <c r="Q2386" s="258"/>
      <c r="R2386" s="258"/>
      <c r="S2386" s="258"/>
      <c r="T2386" s="258"/>
      <c r="U2386" s="258"/>
      <c r="V2386" s="279"/>
      <c r="W2386" s="280"/>
    </row>
    <row r="2387" hidden="1" spans="8:23">
      <c r="H2387" s="258"/>
      <c r="I2387" s="258"/>
      <c r="J2387" s="258"/>
      <c r="K2387" s="258"/>
      <c r="L2387" s="258"/>
      <c r="M2387" s="258"/>
      <c r="N2387" s="258"/>
      <c r="O2387" s="258"/>
      <c r="P2387" s="258"/>
      <c r="Q2387" s="258"/>
      <c r="R2387" s="258"/>
      <c r="S2387" s="258"/>
      <c r="T2387" s="258"/>
      <c r="U2387" s="258"/>
      <c r="V2387" s="279"/>
      <c r="W2387" s="280"/>
    </row>
    <row r="2388" hidden="1" spans="8:23">
      <c r="H2388" s="258"/>
      <c r="I2388" s="258"/>
      <c r="J2388" s="258"/>
      <c r="K2388" s="258"/>
      <c r="L2388" s="258"/>
      <c r="M2388" s="258"/>
      <c r="N2388" s="258"/>
      <c r="O2388" s="258"/>
      <c r="P2388" s="258"/>
      <c r="Q2388" s="258"/>
      <c r="R2388" s="258"/>
      <c r="S2388" s="258"/>
      <c r="T2388" s="258"/>
      <c r="U2388" s="258"/>
      <c r="V2388" s="279"/>
      <c r="W2388" s="280"/>
    </row>
    <row r="2389" hidden="1" spans="8:23">
      <c r="H2389" s="258"/>
      <c r="I2389" s="258"/>
      <c r="J2389" s="258"/>
      <c r="K2389" s="258"/>
      <c r="L2389" s="258"/>
      <c r="M2389" s="258"/>
      <c r="N2389" s="258"/>
      <c r="O2389" s="258"/>
      <c r="P2389" s="258"/>
      <c r="Q2389" s="258"/>
      <c r="R2389" s="258"/>
      <c r="S2389" s="258"/>
      <c r="T2389" s="258"/>
      <c r="U2389" s="258"/>
      <c r="V2389" s="279"/>
      <c r="W2389" s="280"/>
    </row>
    <row r="2390" hidden="1" spans="8:23">
      <c r="H2390" s="258"/>
      <c r="I2390" s="258"/>
      <c r="J2390" s="258"/>
      <c r="K2390" s="258"/>
      <c r="L2390" s="258"/>
      <c r="M2390" s="258"/>
      <c r="N2390" s="258"/>
      <c r="O2390" s="258"/>
      <c r="P2390" s="258"/>
      <c r="Q2390" s="258"/>
      <c r="R2390" s="258"/>
      <c r="S2390" s="258"/>
      <c r="T2390" s="258"/>
      <c r="U2390" s="258"/>
      <c r="V2390" s="279"/>
      <c r="W2390" s="280"/>
    </row>
    <row r="2391" hidden="1" spans="8:23">
      <c r="H2391" s="258"/>
      <c r="I2391" s="258"/>
      <c r="J2391" s="258"/>
      <c r="K2391" s="258"/>
      <c r="L2391" s="258"/>
      <c r="M2391" s="258"/>
      <c r="N2391" s="258"/>
      <c r="O2391" s="258"/>
      <c r="P2391" s="258"/>
      <c r="Q2391" s="258"/>
      <c r="R2391" s="258"/>
      <c r="S2391" s="258"/>
      <c r="T2391" s="258"/>
      <c r="U2391" s="258"/>
      <c r="V2391" s="279"/>
      <c r="W2391" s="280"/>
    </row>
    <row r="2392" hidden="1" spans="8:23">
      <c r="H2392" s="258"/>
      <c r="I2392" s="258"/>
      <c r="J2392" s="258"/>
      <c r="K2392" s="258"/>
      <c r="L2392" s="258"/>
      <c r="M2392" s="258"/>
      <c r="N2392" s="258"/>
      <c r="O2392" s="258"/>
      <c r="P2392" s="258"/>
      <c r="Q2392" s="258"/>
      <c r="R2392" s="258"/>
      <c r="S2392" s="258"/>
      <c r="T2392" s="258"/>
      <c r="U2392" s="258"/>
      <c r="V2392" s="279"/>
      <c r="W2392" s="280"/>
    </row>
    <row r="2393" hidden="1" spans="8:23">
      <c r="H2393" s="258"/>
      <c r="I2393" s="258"/>
      <c r="J2393" s="258"/>
      <c r="K2393" s="258"/>
      <c r="L2393" s="258"/>
      <c r="M2393" s="258"/>
      <c r="N2393" s="258"/>
      <c r="O2393" s="258"/>
      <c r="P2393" s="258"/>
      <c r="Q2393" s="258"/>
      <c r="R2393" s="258"/>
      <c r="S2393" s="258"/>
      <c r="T2393" s="258"/>
      <c r="U2393" s="258"/>
      <c r="V2393" s="279"/>
      <c r="W2393" s="280"/>
    </row>
    <row r="2394" hidden="1" spans="8:23">
      <c r="H2394" s="258"/>
      <c r="I2394" s="258"/>
      <c r="J2394" s="258"/>
      <c r="K2394" s="258"/>
      <c r="L2394" s="258"/>
      <c r="M2394" s="258"/>
      <c r="N2394" s="258"/>
      <c r="O2394" s="258"/>
      <c r="P2394" s="258"/>
      <c r="Q2394" s="258"/>
      <c r="R2394" s="258"/>
      <c r="S2394" s="258"/>
      <c r="T2394" s="258"/>
      <c r="U2394" s="258"/>
      <c r="V2394" s="279"/>
      <c r="W2394" s="280"/>
    </row>
    <row r="2395" hidden="1" spans="8:23">
      <c r="H2395" s="258"/>
      <c r="I2395" s="258"/>
      <c r="J2395" s="258"/>
      <c r="K2395" s="258"/>
      <c r="L2395" s="258"/>
      <c r="M2395" s="258"/>
      <c r="N2395" s="258"/>
      <c r="O2395" s="258"/>
      <c r="P2395" s="258"/>
      <c r="Q2395" s="258"/>
      <c r="R2395" s="258"/>
      <c r="S2395" s="258"/>
      <c r="T2395" s="258"/>
      <c r="U2395" s="258"/>
      <c r="V2395" s="279"/>
      <c r="W2395" s="280"/>
    </row>
    <row r="2396" hidden="1" spans="8:23">
      <c r="H2396" s="258"/>
      <c r="I2396" s="258"/>
      <c r="J2396" s="258"/>
      <c r="K2396" s="258"/>
      <c r="L2396" s="258"/>
      <c r="M2396" s="258"/>
      <c r="N2396" s="258"/>
      <c r="O2396" s="258"/>
      <c r="P2396" s="258"/>
      <c r="Q2396" s="258"/>
      <c r="R2396" s="258"/>
      <c r="S2396" s="258"/>
      <c r="T2396" s="258"/>
      <c r="U2396" s="258"/>
      <c r="V2396" s="279"/>
      <c r="W2396" s="280"/>
    </row>
    <row r="2397" hidden="1" spans="8:23">
      <c r="H2397" s="258"/>
      <c r="I2397" s="258"/>
      <c r="J2397" s="258"/>
      <c r="K2397" s="258"/>
      <c r="L2397" s="258"/>
      <c r="M2397" s="258"/>
      <c r="N2397" s="258"/>
      <c r="O2397" s="258"/>
      <c r="P2397" s="258"/>
      <c r="Q2397" s="258"/>
      <c r="R2397" s="258"/>
      <c r="S2397" s="258"/>
      <c r="T2397" s="258"/>
      <c r="U2397" s="258"/>
      <c r="V2397" s="279"/>
      <c r="W2397" s="280"/>
    </row>
    <row r="2398" hidden="1" spans="8:23">
      <c r="H2398" s="258"/>
      <c r="I2398" s="258"/>
      <c r="J2398" s="258"/>
      <c r="K2398" s="258"/>
      <c r="L2398" s="258"/>
      <c r="M2398" s="258"/>
      <c r="N2398" s="258"/>
      <c r="O2398" s="258"/>
      <c r="P2398" s="258"/>
      <c r="Q2398" s="258"/>
      <c r="R2398" s="258"/>
      <c r="S2398" s="258"/>
      <c r="T2398" s="258"/>
      <c r="U2398" s="258"/>
      <c r="V2398" s="279"/>
      <c r="W2398" s="280"/>
    </row>
    <row r="2399" hidden="1" spans="8:23">
      <c r="H2399" s="258"/>
      <c r="I2399" s="258"/>
      <c r="J2399" s="258"/>
      <c r="K2399" s="258"/>
      <c r="L2399" s="258"/>
      <c r="M2399" s="258"/>
      <c r="N2399" s="258"/>
      <c r="O2399" s="258"/>
      <c r="P2399" s="258"/>
      <c r="Q2399" s="258"/>
      <c r="R2399" s="258"/>
      <c r="S2399" s="258"/>
      <c r="T2399" s="258"/>
      <c r="U2399" s="258"/>
      <c r="V2399" s="279"/>
      <c r="W2399" s="280"/>
    </row>
    <row r="2400" hidden="1" spans="8:23">
      <c r="H2400" s="258"/>
      <c r="I2400" s="258"/>
      <c r="J2400" s="258"/>
      <c r="K2400" s="258"/>
      <c r="L2400" s="258"/>
      <c r="M2400" s="258"/>
      <c r="N2400" s="258"/>
      <c r="O2400" s="258"/>
      <c r="P2400" s="258"/>
      <c r="Q2400" s="258"/>
      <c r="R2400" s="258"/>
      <c r="S2400" s="258"/>
      <c r="T2400" s="258"/>
      <c r="U2400" s="258"/>
      <c r="V2400" s="279"/>
      <c r="W2400" s="280"/>
    </row>
    <row r="2401" hidden="1" spans="8:23">
      <c r="H2401" s="258"/>
      <c r="I2401" s="258"/>
      <c r="J2401" s="258"/>
      <c r="K2401" s="258"/>
      <c r="L2401" s="258"/>
      <c r="M2401" s="258"/>
      <c r="N2401" s="258"/>
      <c r="O2401" s="258"/>
      <c r="P2401" s="258"/>
      <c r="Q2401" s="258"/>
      <c r="R2401" s="258"/>
      <c r="S2401" s="258"/>
      <c r="T2401" s="258"/>
      <c r="U2401" s="258"/>
      <c r="V2401" s="279"/>
      <c r="W2401" s="280"/>
    </row>
    <row r="2402" hidden="1" spans="8:23">
      <c r="H2402" s="258"/>
      <c r="I2402" s="258"/>
      <c r="J2402" s="258"/>
      <c r="K2402" s="258"/>
      <c r="L2402" s="258"/>
      <c r="M2402" s="258"/>
      <c r="N2402" s="258"/>
      <c r="O2402" s="258"/>
      <c r="P2402" s="258"/>
      <c r="Q2402" s="258"/>
      <c r="R2402" s="258"/>
      <c r="S2402" s="258"/>
      <c r="T2402" s="258"/>
      <c r="U2402" s="258"/>
      <c r="V2402" s="279"/>
      <c r="W2402" s="280"/>
    </row>
    <row r="2403" hidden="1" spans="8:23">
      <c r="H2403" s="258"/>
      <c r="I2403" s="258"/>
      <c r="J2403" s="258"/>
      <c r="K2403" s="258"/>
      <c r="L2403" s="258"/>
      <c r="M2403" s="258"/>
      <c r="N2403" s="258"/>
      <c r="O2403" s="258"/>
      <c r="P2403" s="258"/>
      <c r="Q2403" s="258"/>
      <c r="R2403" s="258"/>
      <c r="S2403" s="258"/>
      <c r="T2403" s="258"/>
      <c r="U2403" s="258"/>
      <c r="V2403" s="279"/>
      <c r="W2403" s="280"/>
    </row>
    <row r="2404" hidden="1" spans="8:23">
      <c r="H2404" s="258"/>
      <c r="I2404" s="258"/>
      <c r="J2404" s="258"/>
      <c r="K2404" s="258"/>
      <c r="L2404" s="258"/>
      <c r="M2404" s="258"/>
      <c r="N2404" s="258"/>
      <c r="O2404" s="258"/>
      <c r="P2404" s="258"/>
      <c r="Q2404" s="258"/>
      <c r="R2404" s="258"/>
      <c r="S2404" s="258"/>
      <c r="T2404" s="258"/>
      <c r="U2404" s="258"/>
      <c r="V2404" s="279"/>
      <c r="W2404" s="280"/>
    </row>
    <row r="2405" hidden="1" spans="8:23">
      <c r="H2405" s="258"/>
      <c r="I2405" s="258"/>
      <c r="J2405" s="258"/>
      <c r="K2405" s="258"/>
      <c r="L2405" s="258"/>
      <c r="M2405" s="258"/>
      <c r="N2405" s="258"/>
      <c r="O2405" s="258"/>
      <c r="P2405" s="258"/>
      <c r="Q2405" s="258"/>
      <c r="R2405" s="258"/>
      <c r="S2405" s="258"/>
      <c r="T2405" s="258"/>
      <c r="U2405" s="258"/>
      <c r="V2405" s="279"/>
      <c r="W2405" s="280"/>
    </row>
    <row r="2406" hidden="1" spans="8:23">
      <c r="H2406" s="258"/>
      <c r="I2406" s="258"/>
      <c r="J2406" s="258"/>
      <c r="K2406" s="258"/>
      <c r="L2406" s="258"/>
      <c r="M2406" s="258"/>
      <c r="N2406" s="258"/>
      <c r="O2406" s="258"/>
      <c r="P2406" s="258"/>
      <c r="Q2406" s="258"/>
      <c r="R2406" s="258"/>
      <c r="S2406" s="258"/>
      <c r="T2406" s="258"/>
      <c r="U2406" s="258"/>
      <c r="V2406" s="279"/>
      <c r="W2406" s="280"/>
    </row>
    <row r="2407" hidden="1" spans="8:23">
      <c r="H2407" s="258"/>
      <c r="I2407" s="258"/>
      <c r="J2407" s="258"/>
      <c r="K2407" s="258"/>
      <c r="L2407" s="258"/>
      <c r="M2407" s="258"/>
      <c r="N2407" s="258"/>
      <c r="O2407" s="258"/>
      <c r="P2407" s="258"/>
      <c r="Q2407" s="258"/>
      <c r="R2407" s="258"/>
      <c r="S2407" s="258"/>
      <c r="T2407" s="258"/>
      <c r="U2407" s="258"/>
      <c r="V2407" s="279"/>
      <c r="W2407" s="280"/>
    </row>
    <row r="2408" hidden="1" spans="8:23">
      <c r="H2408" s="258"/>
      <c r="I2408" s="258"/>
      <c r="J2408" s="258"/>
      <c r="K2408" s="258"/>
      <c r="L2408" s="258"/>
      <c r="M2408" s="258"/>
      <c r="N2408" s="258"/>
      <c r="O2408" s="258"/>
      <c r="P2408" s="258"/>
      <c r="Q2408" s="258"/>
      <c r="R2408" s="258"/>
      <c r="S2408" s="258"/>
      <c r="T2408" s="258"/>
      <c r="U2408" s="258"/>
      <c r="V2408" s="279"/>
      <c r="W2408" s="280"/>
    </row>
    <row r="2409" hidden="1" spans="8:23">
      <c r="H2409" s="258"/>
      <c r="I2409" s="258"/>
      <c r="J2409" s="258"/>
      <c r="K2409" s="258"/>
      <c r="L2409" s="258"/>
      <c r="M2409" s="258"/>
      <c r="N2409" s="258"/>
      <c r="O2409" s="258"/>
      <c r="P2409" s="258"/>
      <c r="Q2409" s="258"/>
      <c r="R2409" s="258"/>
      <c r="S2409" s="258"/>
      <c r="T2409" s="258"/>
      <c r="U2409" s="258"/>
      <c r="V2409" s="279"/>
      <c r="W2409" s="280"/>
    </row>
    <row r="2410" hidden="1" spans="8:23">
      <c r="H2410" s="258"/>
      <c r="I2410" s="258"/>
      <c r="J2410" s="258"/>
      <c r="K2410" s="258"/>
      <c r="L2410" s="258"/>
      <c r="M2410" s="258"/>
      <c r="N2410" s="258"/>
      <c r="O2410" s="258"/>
      <c r="P2410" s="258"/>
      <c r="Q2410" s="258"/>
      <c r="R2410" s="258"/>
      <c r="S2410" s="258"/>
      <c r="T2410" s="258"/>
      <c r="U2410" s="258"/>
      <c r="V2410" s="279"/>
      <c r="W2410" s="280"/>
    </row>
    <row r="2411" hidden="1" spans="8:23">
      <c r="H2411" s="258"/>
      <c r="I2411" s="258"/>
      <c r="J2411" s="258"/>
      <c r="K2411" s="258"/>
      <c r="L2411" s="258"/>
      <c r="M2411" s="258"/>
      <c r="N2411" s="258"/>
      <c r="O2411" s="258"/>
      <c r="P2411" s="258"/>
      <c r="Q2411" s="258"/>
      <c r="R2411" s="258"/>
      <c r="S2411" s="258"/>
      <c r="T2411" s="258"/>
      <c r="U2411" s="258"/>
      <c r="V2411" s="279"/>
      <c r="W2411" s="280"/>
    </row>
    <row r="2412" hidden="1" spans="8:23">
      <c r="H2412" s="258"/>
      <c r="I2412" s="258"/>
      <c r="J2412" s="258"/>
      <c r="K2412" s="258"/>
      <c r="L2412" s="258"/>
      <c r="M2412" s="258"/>
      <c r="N2412" s="258"/>
      <c r="O2412" s="258"/>
      <c r="P2412" s="258"/>
      <c r="Q2412" s="258"/>
      <c r="R2412" s="258"/>
      <c r="S2412" s="258"/>
      <c r="T2412" s="258"/>
      <c r="U2412" s="258"/>
      <c r="V2412" s="279"/>
      <c r="W2412" s="280"/>
    </row>
    <row r="2413" hidden="1" spans="8:23">
      <c r="H2413" s="258"/>
      <c r="I2413" s="258"/>
      <c r="J2413" s="258"/>
      <c r="K2413" s="258"/>
      <c r="L2413" s="258"/>
      <c r="M2413" s="258"/>
      <c r="N2413" s="258"/>
      <c r="O2413" s="258"/>
      <c r="P2413" s="258"/>
      <c r="Q2413" s="258"/>
      <c r="R2413" s="258"/>
      <c r="S2413" s="258"/>
      <c r="T2413" s="258"/>
      <c r="U2413" s="258"/>
      <c r="V2413" s="279"/>
      <c r="W2413" s="280"/>
    </row>
    <row r="2414" hidden="1" spans="8:23">
      <c r="H2414" s="258"/>
      <c r="I2414" s="258"/>
      <c r="J2414" s="258"/>
      <c r="K2414" s="258"/>
      <c r="L2414" s="258"/>
      <c r="M2414" s="258"/>
      <c r="N2414" s="258"/>
      <c r="O2414" s="258"/>
      <c r="P2414" s="258"/>
      <c r="Q2414" s="258"/>
      <c r="R2414" s="258"/>
      <c r="S2414" s="258"/>
      <c r="T2414" s="258"/>
      <c r="U2414" s="258"/>
      <c r="V2414" s="279"/>
      <c r="W2414" s="280"/>
    </row>
    <row r="2415" hidden="1" spans="8:23">
      <c r="H2415" s="258"/>
      <c r="I2415" s="258"/>
      <c r="J2415" s="258"/>
      <c r="K2415" s="258"/>
      <c r="L2415" s="258"/>
      <c r="M2415" s="258"/>
      <c r="N2415" s="258"/>
      <c r="O2415" s="258"/>
      <c r="P2415" s="258"/>
      <c r="Q2415" s="258"/>
      <c r="R2415" s="258"/>
      <c r="S2415" s="258"/>
      <c r="T2415" s="258"/>
      <c r="U2415" s="258"/>
      <c r="V2415" s="279"/>
      <c r="W2415" s="280"/>
    </row>
    <row r="2416" hidden="1" spans="8:23">
      <c r="H2416" s="258"/>
      <c r="I2416" s="258"/>
      <c r="J2416" s="258"/>
      <c r="K2416" s="258"/>
      <c r="L2416" s="258"/>
      <c r="M2416" s="258"/>
      <c r="N2416" s="258"/>
      <c r="O2416" s="258"/>
      <c r="P2416" s="258"/>
      <c r="Q2416" s="258"/>
      <c r="R2416" s="258"/>
      <c r="S2416" s="258"/>
      <c r="T2416" s="258"/>
      <c r="U2416" s="258"/>
      <c r="V2416" s="279"/>
      <c r="W2416" s="280"/>
    </row>
    <row r="2417" hidden="1" spans="8:23">
      <c r="H2417" s="258"/>
      <c r="I2417" s="258"/>
      <c r="J2417" s="258"/>
      <c r="K2417" s="258"/>
      <c r="L2417" s="258"/>
      <c r="M2417" s="258"/>
      <c r="N2417" s="258"/>
      <c r="O2417" s="258"/>
      <c r="P2417" s="258"/>
      <c r="Q2417" s="258"/>
      <c r="R2417" s="258"/>
      <c r="S2417" s="258"/>
      <c r="T2417" s="258"/>
      <c r="U2417" s="258"/>
      <c r="V2417" s="279"/>
      <c r="W2417" s="280"/>
    </row>
    <row r="2418" hidden="1" spans="8:23">
      <c r="H2418" s="258"/>
      <c r="I2418" s="258"/>
      <c r="J2418" s="258"/>
      <c r="K2418" s="258"/>
      <c r="L2418" s="258"/>
      <c r="M2418" s="258"/>
      <c r="N2418" s="258"/>
      <c r="O2418" s="258"/>
      <c r="P2418" s="258"/>
      <c r="Q2418" s="258"/>
      <c r="R2418" s="258"/>
      <c r="S2418" s="258"/>
      <c r="T2418" s="258"/>
      <c r="U2418" s="258"/>
      <c r="V2418" s="279"/>
      <c r="W2418" s="280"/>
    </row>
    <row r="2419" hidden="1" spans="8:23">
      <c r="H2419" s="258"/>
      <c r="I2419" s="258"/>
      <c r="J2419" s="258"/>
      <c r="K2419" s="258"/>
      <c r="L2419" s="258"/>
      <c r="M2419" s="258"/>
      <c r="N2419" s="258"/>
      <c r="O2419" s="258"/>
      <c r="P2419" s="258"/>
      <c r="Q2419" s="258"/>
      <c r="R2419" s="258"/>
      <c r="S2419" s="258"/>
      <c r="T2419" s="258"/>
      <c r="U2419" s="258"/>
      <c r="V2419" s="279"/>
      <c r="W2419" s="280"/>
    </row>
    <row r="2420" hidden="1" spans="8:23">
      <c r="H2420" s="258"/>
      <c r="I2420" s="258"/>
      <c r="J2420" s="258"/>
      <c r="K2420" s="258"/>
      <c r="L2420" s="258"/>
      <c r="M2420" s="258"/>
      <c r="N2420" s="258"/>
      <c r="O2420" s="258"/>
      <c r="P2420" s="258"/>
      <c r="Q2420" s="258"/>
      <c r="R2420" s="258"/>
      <c r="S2420" s="258"/>
      <c r="T2420" s="258"/>
      <c r="U2420" s="258"/>
      <c r="V2420" s="279"/>
      <c r="W2420" s="280"/>
    </row>
    <row r="2421" hidden="1" spans="8:23">
      <c r="H2421" s="258"/>
      <c r="I2421" s="258"/>
      <c r="J2421" s="258"/>
      <c r="K2421" s="258"/>
      <c r="L2421" s="258"/>
      <c r="M2421" s="258"/>
      <c r="N2421" s="258"/>
      <c r="O2421" s="258"/>
      <c r="P2421" s="258"/>
      <c r="Q2421" s="258"/>
      <c r="R2421" s="258"/>
      <c r="S2421" s="258"/>
      <c r="T2421" s="258"/>
      <c r="U2421" s="258"/>
      <c r="V2421" s="279"/>
      <c r="W2421" s="280"/>
    </row>
    <row r="2422" hidden="1" spans="8:23">
      <c r="H2422" s="258"/>
      <c r="I2422" s="258"/>
      <c r="J2422" s="258"/>
      <c r="K2422" s="258"/>
      <c r="L2422" s="258"/>
      <c r="M2422" s="258"/>
      <c r="N2422" s="258"/>
      <c r="O2422" s="258"/>
      <c r="P2422" s="258"/>
      <c r="Q2422" s="258"/>
      <c r="R2422" s="258"/>
      <c r="S2422" s="258"/>
      <c r="T2422" s="258"/>
      <c r="U2422" s="258"/>
      <c r="V2422" s="279"/>
      <c r="W2422" s="280"/>
    </row>
    <row r="2423" hidden="1" spans="8:23">
      <c r="H2423" s="258"/>
      <c r="I2423" s="258"/>
      <c r="J2423" s="258"/>
      <c r="K2423" s="258"/>
      <c r="L2423" s="258"/>
      <c r="M2423" s="258"/>
      <c r="N2423" s="258"/>
      <c r="O2423" s="258"/>
      <c r="P2423" s="258"/>
      <c r="Q2423" s="258"/>
      <c r="R2423" s="258"/>
      <c r="S2423" s="258"/>
      <c r="T2423" s="258"/>
      <c r="U2423" s="258"/>
      <c r="V2423" s="279"/>
      <c r="W2423" s="280"/>
    </row>
    <row r="2424" hidden="1" spans="8:23">
      <c r="H2424" s="258"/>
      <c r="I2424" s="258"/>
      <c r="J2424" s="258"/>
      <c r="K2424" s="258"/>
      <c r="L2424" s="258"/>
      <c r="M2424" s="258"/>
      <c r="N2424" s="258"/>
      <c r="O2424" s="258"/>
      <c r="P2424" s="258"/>
      <c r="Q2424" s="258"/>
      <c r="R2424" s="258"/>
      <c r="S2424" s="258"/>
      <c r="T2424" s="258"/>
      <c r="U2424" s="258"/>
      <c r="V2424" s="279"/>
      <c r="W2424" s="280"/>
    </row>
    <row r="2425" hidden="1" spans="8:23">
      <c r="H2425" s="258"/>
      <c r="I2425" s="258"/>
      <c r="J2425" s="258"/>
      <c r="K2425" s="258"/>
      <c r="L2425" s="258"/>
      <c r="M2425" s="258"/>
      <c r="N2425" s="258"/>
      <c r="O2425" s="258"/>
      <c r="P2425" s="258"/>
      <c r="Q2425" s="258"/>
      <c r="R2425" s="258"/>
      <c r="S2425" s="258"/>
      <c r="T2425" s="258"/>
      <c r="U2425" s="258"/>
      <c r="V2425" s="279"/>
      <c r="W2425" s="280"/>
    </row>
    <row r="2426" hidden="1" spans="8:23">
      <c r="H2426" s="258"/>
      <c r="I2426" s="258"/>
      <c r="J2426" s="258"/>
      <c r="K2426" s="258"/>
      <c r="L2426" s="258"/>
      <c r="M2426" s="258"/>
      <c r="N2426" s="258"/>
      <c r="O2426" s="258"/>
      <c r="P2426" s="258"/>
      <c r="Q2426" s="258"/>
      <c r="R2426" s="258"/>
      <c r="S2426" s="258"/>
      <c r="T2426" s="258"/>
      <c r="U2426" s="258"/>
      <c r="V2426" s="279"/>
      <c r="W2426" s="280"/>
    </row>
    <row r="2427" hidden="1" spans="8:23">
      <c r="H2427" s="258"/>
      <c r="I2427" s="258"/>
      <c r="J2427" s="258"/>
      <c r="K2427" s="258"/>
      <c r="L2427" s="258"/>
      <c r="M2427" s="258"/>
      <c r="N2427" s="258"/>
      <c r="O2427" s="258"/>
      <c r="P2427" s="258"/>
      <c r="Q2427" s="258"/>
      <c r="R2427" s="258"/>
      <c r="S2427" s="258"/>
      <c r="T2427" s="258"/>
      <c r="U2427" s="258"/>
      <c r="V2427" s="279"/>
      <c r="W2427" s="280"/>
    </row>
    <row r="2428" hidden="1" spans="8:23">
      <c r="H2428" s="258"/>
      <c r="I2428" s="258"/>
      <c r="J2428" s="258"/>
      <c r="K2428" s="258"/>
      <c r="L2428" s="258"/>
      <c r="M2428" s="258"/>
      <c r="N2428" s="258"/>
      <c r="O2428" s="258"/>
      <c r="P2428" s="258"/>
      <c r="Q2428" s="258"/>
      <c r="R2428" s="258"/>
      <c r="S2428" s="258"/>
      <c r="T2428" s="258"/>
      <c r="U2428" s="258"/>
      <c r="V2428" s="279"/>
      <c r="W2428" s="280"/>
    </row>
    <row r="2429" hidden="1" spans="8:23">
      <c r="H2429" s="258"/>
      <c r="I2429" s="258"/>
      <c r="J2429" s="258"/>
      <c r="K2429" s="258"/>
      <c r="L2429" s="258"/>
      <c r="M2429" s="258"/>
      <c r="N2429" s="258"/>
      <c r="O2429" s="258"/>
      <c r="P2429" s="258"/>
      <c r="Q2429" s="258"/>
      <c r="R2429" s="258"/>
      <c r="S2429" s="258"/>
      <c r="T2429" s="258"/>
      <c r="U2429" s="258"/>
      <c r="V2429" s="279"/>
      <c r="W2429" s="280"/>
    </row>
    <row r="2430" hidden="1" spans="8:23">
      <c r="H2430" s="258"/>
      <c r="I2430" s="258"/>
      <c r="J2430" s="258"/>
      <c r="K2430" s="258"/>
      <c r="L2430" s="258"/>
      <c r="M2430" s="258"/>
      <c r="N2430" s="258"/>
      <c r="O2430" s="258"/>
      <c r="P2430" s="258"/>
      <c r="Q2430" s="258"/>
      <c r="R2430" s="258"/>
      <c r="S2430" s="258"/>
      <c r="T2430" s="258"/>
      <c r="U2430" s="258"/>
      <c r="V2430" s="279"/>
      <c r="W2430" s="280"/>
    </row>
    <row r="2431" hidden="1" spans="8:23">
      <c r="H2431" s="258"/>
      <c r="I2431" s="258"/>
      <c r="J2431" s="258"/>
      <c r="K2431" s="258"/>
      <c r="L2431" s="258"/>
      <c r="M2431" s="258"/>
      <c r="N2431" s="258"/>
      <c r="O2431" s="258"/>
      <c r="P2431" s="258"/>
      <c r="Q2431" s="258"/>
      <c r="R2431" s="258"/>
      <c r="S2431" s="258"/>
      <c r="T2431" s="258"/>
      <c r="U2431" s="258"/>
      <c r="V2431" s="279"/>
      <c r="W2431" s="280"/>
    </row>
    <row r="2432" hidden="1" spans="8:23">
      <c r="H2432" s="258"/>
      <c r="I2432" s="258"/>
      <c r="J2432" s="258"/>
      <c r="K2432" s="258"/>
      <c r="L2432" s="258"/>
      <c r="M2432" s="258"/>
      <c r="N2432" s="258"/>
      <c r="O2432" s="258"/>
      <c r="P2432" s="258"/>
      <c r="Q2432" s="258"/>
      <c r="R2432" s="258"/>
      <c r="S2432" s="258"/>
      <c r="T2432" s="258"/>
      <c r="U2432" s="258"/>
      <c r="V2432" s="279"/>
      <c r="W2432" s="280"/>
    </row>
    <row r="2433" hidden="1" spans="8:23">
      <c r="H2433" s="258"/>
      <c r="I2433" s="258"/>
      <c r="J2433" s="258"/>
      <c r="K2433" s="258"/>
      <c r="L2433" s="258"/>
      <c r="M2433" s="258"/>
      <c r="N2433" s="258"/>
      <c r="O2433" s="258"/>
      <c r="P2433" s="258"/>
      <c r="Q2433" s="258"/>
      <c r="R2433" s="258"/>
      <c r="S2433" s="258"/>
      <c r="T2433" s="258"/>
      <c r="U2433" s="258"/>
      <c r="V2433" s="279"/>
      <c r="W2433" s="280"/>
    </row>
    <row r="2434" hidden="1" spans="8:23">
      <c r="H2434" s="258"/>
      <c r="I2434" s="258"/>
      <c r="J2434" s="258"/>
      <c r="K2434" s="258"/>
      <c r="L2434" s="258"/>
      <c r="M2434" s="258"/>
      <c r="N2434" s="258"/>
      <c r="O2434" s="258"/>
      <c r="P2434" s="258"/>
      <c r="Q2434" s="258"/>
      <c r="R2434" s="258"/>
      <c r="S2434" s="258"/>
      <c r="T2434" s="258"/>
      <c r="U2434" s="258"/>
      <c r="V2434" s="279"/>
      <c r="W2434" s="280"/>
    </row>
    <row r="2435" hidden="1" spans="8:23">
      <c r="H2435" s="258"/>
      <c r="I2435" s="258"/>
      <c r="J2435" s="258"/>
      <c r="K2435" s="258"/>
      <c r="L2435" s="258"/>
      <c r="M2435" s="258"/>
      <c r="N2435" s="258"/>
      <c r="O2435" s="258"/>
      <c r="P2435" s="258"/>
      <c r="Q2435" s="258"/>
      <c r="R2435" s="258"/>
      <c r="S2435" s="258"/>
      <c r="T2435" s="258"/>
      <c r="U2435" s="258"/>
      <c r="V2435" s="279"/>
      <c r="W2435" s="280"/>
    </row>
    <row r="2436" hidden="1" spans="8:23">
      <c r="H2436" s="258"/>
      <c r="I2436" s="258"/>
      <c r="J2436" s="258"/>
      <c r="K2436" s="258"/>
      <c r="L2436" s="258"/>
      <c r="M2436" s="258"/>
      <c r="N2436" s="258"/>
      <c r="O2436" s="258"/>
      <c r="P2436" s="258"/>
      <c r="Q2436" s="258"/>
      <c r="R2436" s="258"/>
      <c r="S2436" s="258"/>
      <c r="T2436" s="258"/>
      <c r="U2436" s="258"/>
      <c r="V2436" s="279"/>
      <c r="W2436" s="280"/>
    </row>
    <row r="2437" hidden="1" spans="8:23">
      <c r="H2437" s="258"/>
      <c r="I2437" s="258"/>
      <c r="J2437" s="258"/>
      <c r="K2437" s="258"/>
      <c r="L2437" s="258"/>
      <c r="M2437" s="258"/>
      <c r="N2437" s="258"/>
      <c r="O2437" s="258"/>
      <c r="P2437" s="258"/>
      <c r="Q2437" s="258"/>
      <c r="R2437" s="258"/>
      <c r="S2437" s="258"/>
      <c r="T2437" s="258"/>
      <c r="U2437" s="258"/>
      <c r="V2437" s="279"/>
      <c r="W2437" s="280"/>
    </row>
    <row r="2438" hidden="1" spans="8:23">
      <c r="H2438" s="258"/>
      <c r="I2438" s="258"/>
      <c r="J2438" s="258"/>
      <c r="K2438" s="258"/>
      <c r="L2438" s="258"/>
      <c r="M2438" s="258"/>
      <c r="N2438" s="258"/>
      <c r="O2438" s="258"/>
      <c r="P2438" s="258"/>
      <c r="Q2438" s="258"/>
      <c r="R2438" s="258"/>
      <c r="S2438" s="258"/>
      <c r="T2438" s="258"/>
      <c r="U2438" s="258"/>
      <c r="V2438" s="279"/>
      <c r="W2438" s="280"/>
    </row>
    <row r="2439" hidden="1" spans="8:23">
      <c r="H2439" s="258"/>
      <c r="I2439" s="258"/>
      <c r="J2439" s="258"/>
      <c r="K2439" s="258"/>
      <c r="L2439" s="258"/>
      <c r="M2439" s="258"/>
      <c r="N2439" s="258"/>
      <c r="O2439" s="258"/>
      <c r="P2439" s="258"/>
      <c r="Q2439" s="258"/>
      <c r="R2439" s="258"/>
      <c r="S2439" s="258"/>
      <c r="T2439" s="258"/>
      <c r="U2439" s="258"/>
      <c r="V2439" s="279"/>
      <c r="W2439" s="280"/>
    </row>
    <row r="2440" hidden="1" spans="8:23">
      <c r="H2440" s="258"/>
      <c r="I2440" s="258"/>
      <c r="J2440" s="258"/>
      <c r="K2440" s="258"/>
      <c r="L2440" s="258"/>
      <c r="M2440" s="258"/>
      <c r="N2440" s="258"/>
      <c r="O2440" s="258"/>
      <c r="P2440" s="258"/>
      <c r="Q2440" s="258"/>
      <c r="R2440" s="258"/>
      <c r="S2440" s="258"/>
      <c r="T2440" s="258"/>
      <c r="U2440" s="258"/>
      <c r="V2440" s="279"/>
      <c r="W2440" s="280"/>
    </row>
    <row r="2441" hidden="1" spans="8:23">
      <c r="H2441" s="258"/>
      <c r="I2441" s="258"/>
      <c r="J2441" s="258"/>
      <c r="K2441" s="258"/>
      <c r="L2441" s="258"/>
      <c r="M2441" s="258"/>
      <c r="N2441" s="258"/>
      <c r="O2441" s="258"/>
      <c r="P2441" s="258"/>
      <c r="Q2441" s="258"/>
      <c r="R2441" s="258"/>
      <c r="S2441" s="258"/>
      <c r="T2441" s="258"/>
      <c r="U2441" s="258"/>
      <c r="V2441" s="279"/>
      <c r="W2441" s="280"/>
    </row>
    <row r="2442" hidden="1" spans="8:23">
      <c r="H2442" s="258"/>
      <c r="I2442" s="258"/>
      <c r="J2442" s="258"/>
      <c r="K2442" s="258"/>
      <c r="L2442" s="258"/>
      <c r="M2442" s="258"/>
      <c r="N2442" s="258"/>
      <c r="O2442" s="258"/>
      <c r="P2442" s="258"/>
      <c r="Q2442" s="258"/>
      <c r="R2442" s="258"/>
      <c r="S2442" s="258"/>
      <c r="T2442" s="258"/>
      <c r="U2442" s="258"/>
      <c r="V2442" s="279"/>
      <c r="W2442" s="280"/>
    </row>
    <row r="2443" hidden="1" spans="8:23">
      <c r="H2443" s="258"/>
      <c r="I2443" s="258"/>
      <c r="J2443" s="258"/>
      <c r="K2443" s="258"/>
      <c r="L2443" s="258"/>
      <c r="M2443" s="258"/>
      <c r="N2443" s="258"/>
      <c r="O2443" s="258"/>
      <c r="P2443" s="258"/>
      <c r="Q2443" s="258"/>
      <c r="R2443" s="258"/>
      <c r="S2443" s="258"/>
      <c r="T2443" s="258"/>
      <c r="U2443" s="258"/>
      <c r="V2443" s="279"/>
      <c r="W2443" s="280"/>
    </row>
    <row r="2444" hidden="1" spans="8:23">
      <c r="H2444" s="258"/>
      <c r="I2444" s="258"/>
      <c r="J2444" s="258"/>
      <c r="K2444" s="258"/>
      <c r="L2444" s="258"/>
      <c r="M2444" s="258"/>
      <c r="N2444" s="258"/>
      <c r="O2444" s="258"/>
      <c r="P2444" s="258"/>
      <c r="Q2444" s="258"/>
      <c r="R2444" s="258"/>
      <c r="S2444" s="258"/>
      <c r="T2444" s="258"/>
      <c r="U2444" s="258"/>
      <c r="V2444" s="279"/>
      <c r="W2444" s="280"/>
    </row>
    <row r="2445" hidden="1" spans="8:23">
      <c r="H2445" s="258"/>
      <c r="I2445" s="258"/>
      <c r="J2445" s="258"/>
      <c r="K2445" s="258"/>
      <c r="L2445" s="258"/>
      <c r="M2445" s="258"/>
      <c r="N2445" s="258"/>
      <c r="O2445" s="258"/>
      <c r="P2445" s="258"/>
      <c r="Q2445" s="258"/>
      <c r="R2445" s="258"/>
      <c r="S2445" s="258"/>
      <c r="T2445" s="258"/>
      <c r="U2445" s="258"/>
      <c r="V2445" s="279"/>
      <c r="W2445" s="280"/>
    </row>
    <row r="2446" hidden="1" spans="8:23">
      <c r="H2446" s="258"/>
      <c r="I2446" s="258"/>
      <c r="J2446" s="258"/>
      <c r="K2446" s="258"/>
      <c r="L2446" s="258"/>
      <c r="M2446" s="258"/>
      <c r="N2446" s="258"/>
      <c r="O2446" s="258"/>
      <c r="P2446" s="258"/>
      <c r="Q2446" s="258"/>
      <c r="R2446" s="258"/>
      <c r="S2446" s="258"/>
      <c r="T2446" s="258"/>
      <c r="U2446" s="258"/>
      <c r="V2446" s="279"/>
      <c r="W2446" s="280"/>
    </row>
    <row r="2447" hidden="1" spans="8:23">
      <c r="H2447" s="258"/>
      <c r="I2447" s="258"/>
      <c r="J2447" s="258"/>
      <c r="K2447" s="258"/>
      <c r="L2447" s="258"/>
      <c r="M2447" s="258"/>
      <c r="N2447" s="258"/>
      <c r="O2447" s="258"/>
      <c r="P2447" s="258"/>
      <c r="Q2447" s="258"/>
      <c r="R2447" s="258"/>
      <c r="S2447" s="258"/>
      <c r="T2447" s="258"/>
      <c r="U2447" s="258"/>
      <c r="V2447" s="279"/>
      <c r="W2447" s="280"/>
    </row>
    <row r="2448" hidden="1" spans="8:23">
      <c r="H2448" s="258"/>
      <c r="I2448" s="258"/>
      <c r="J2448" s="258"/>
      <c r="K2448" s="258"/>
      <c r="L2448" s="258"/>
      <c r="M2448" s="258"/>
      <c r="N2448" s="258"/>
      <c r="O2448" s="258"/>
      <c r="P2448" s="258"/>
      <c r="Q2448" s="258"/>
      <c r="R2448" s="258"/>
      <c r="S2448" s="258"/>
      <c r="T2448" s="258"/>
      <c r="U2448" s="258"/>
      <c r="V2448" s="279"/>
      <c r="W2448" s="280"/>
    </row>
    <row r="2449" hidden="1" spans="8:23">
      <c r="H2449" s="258"/>
      <c r="I2449" s="258"/>
      <c r="J2449" s="258"/>
      <c r="K2449" s="258"/>
      <c r="L2449" s="258"/>
      <c r="M2449" s="258"/>
      <c r="N2449" s="258"/>
      <c r="O2449" s="258"/>
      <c r="P2449" s="258"/>
      <c r="Q2449" s="258"/>
      <c r="R2449" s="258"/>
      <c r="S2449" s="258"/>
      <c r="T2449" s="258"/>
      <c r="U2449" s="258"/>
      <c r="V2449" s="279"/>
      <c r="W2449" s="280"/>
    </row>
    <row r="2450" hidden="1" spans="8:23">
      <c r="H2450" s="258"/>
      <c r="I2450" s="258"/>
      <c r="J2450" s="258"/>
      <c r="K2450" s="258"/>
      <c r="L2450" s="258"/>
      <c r="M2450" s="258"/>
      <c r="N2450" s="258"/>
      <c r="O2450" s="258"/>
      <c r="P2450" s="258"/>
      <c r="Q2450" s="258"/>
      <c r="R2450" s="258"/>
      <c r="S2450" s="258"/>
      <c r="T2450" s="258"/>
      <c r="U2450" s="258"/>
      <c r="V2450" s="279"/>
      <c r="W2450" s="280"/>
    </row>
    <row r="2451" hidden="1" spans="8:23">
      <c r="H2451" s="258"/>
      <c r="I2451" s="258"/>
      <c r="J2451" s="258"/>
      <c r="K2451" s="258"/>
      <c r="L2451" s="258"/>
      <c r="M2451" s="258"/>
      <c r="N2451" s="258"/>
      <c r="O2451" s="258"/>
      <c r="P2451" s="258"/>
      <c r="Q2451" s="258"/>
      <c r="R2451" s="258"/>
      <c r="S2451" s="258"/>
      <c r="T2451" s="258"/>
      <c r="U2451" s="258"/>
      <c r="V2451" s="279"/>
      <c r="W2451" s="280"/>
    </row>
    <row r="2452" hidden="1" spans="8:23">
      <c r="H2452" s="258"/>
      <c r="I2452" s="258"/>
      <c r="J2452" s="258"/>
      <c r="K2452" s="258"/>
      <c r="L2452" s="258"/>
      <c r="M2452" s="258"/>
      <c r="N2452" s="258"/>
      <c r="O2452" s="258"/>
      <c r="P2452" s="258"/>
      <c r="Q2452" s="258"/>
      <c r="R2452" s="258"/>
      <c r="S2452" s="258"/>
      <c r="T2452" s="258"/>
      <c r="U2452" s="258"/>
      <c r="V2452" s="279"/>
      <c r="W2452" s="280"/>
    </row>
    <row r="2453" hidden="1" spans="8:23">
      <c r="H2453" s="258"/>
      <c r="I2453" s="258"/>
      <c r="J2453" s="258"/>
      <c r="K2453" s="258"/>
      <c r="L2453" s="258"/>
      <c r="M2453" s="258"/>
      <c r="N2453" s="258"/>
      <c r="O2453" s="258"/>
      <c r="P2453" s="258"/>
      <c r="Q2453" s="258"/>
      <c r="R2453" s="258"/>
      <c r="S2453" s="258"/>
      <c r="T2453" s="258"/>
      <c r="U2453" s="258"/>
      <c r="V2453" s="279"/>
      <c r="W2453" s="280"/>
    </row>
    <row r="2454" hidden="1" spans="8:23">
      <c r="H2454" s="258"/>
      <c r="I2454" s="258"/>
      <c r="J2454" s="258"/>
      <c r="K2454" s="258"/>
      <c r="L2454" s="258"/>
      <c r="M2454" s="258"/>
      <c r="N2454" s="258"/>
      <c r="O2454" s="258"/>
      <c r="P2454" s="258"/>
      <c r="Q2454" s="258"/>
      <c r="R2454" s="258"/>
      <c r="S2454" s="258"/>
      <c r="T2454" s="258"/>
      <c r="U2454" s="258"/>
      <c r="V2454" s="279"/>
      <c r="W2454" s="280"/>
    </row>
    <row r="2455" hidden="1" spans="8:23">
      <c r="H2455" s="258"/>
      <c r="I2455" s="258"/>
      <c r="J2455" s="258"/>
      <c r="K2455" s="258"/>
      <c r="L2455" s="258"/>
      <c r="M2455" s="258"/>
      <c r="N2455" s="258"/>
      <c r="O2455" s="258"/>
      <c r="P2455" s="258"/>
      <c r="Q2455" s="258"/>
      <c r="R2455" s="258"/>
      <c r="S2455" s="258"/>
      <c r="T2455" s="258"/>
      <c r="U2455" s="258"/>
      <c r="V2455" s="279"/>
      <c r="W2455" s="280"/>
    </row>
    <row r="2456" hidden="1" spans="8:23">
      <c r="H2456" s="258"/>
      <c r="I2456" s="258"/>
      <c r="J2456" s="258"/>
      <c r="K2456" s="258"/>
      <c r="L2456" s="258"/>
      <c r="M2456" s="258"/>
      <c r="N2456" s="258"/>
      <c r="O2456" s="258"/>
      <c r="P2456" s="258"/>
      <c r="Q2456" s="258"/>
      <c r="R2456" s="258"/>
      <c r="S2456" s="258"/>
      <c r="T2456" s="258"/>
      <c r="U2456" s="258"/>
      <c r="V2456" s="279"/>
      <c r="W2456" s="280"/>
    </row>
    <row r="2457" hidden="1" spans="8:23">
      <c r="H2457" s="258"/>
      <c r="I2457" s="258"/>
      <c r="J2457" s="258"/>
      <c r="K2457" s="258"/>
      <c r="L2457" s="258"/>
      <c r="M2457" s="258"/>
      <c r="N2457" s="258"/>
      <c r="O2457" s="258"/>
      <c r="P2457" s="258"/>
      <c r="Q2457" s="258"/>
      <c r="R2457" s="258"/>
      <c r="S2457" s="258"/>
      <c r="T2457" s="258"/>
      <c r="U2457" s="258"/>
      <c r="V2457" s="279"/>
      <c r="W2457" s="280"/>
    </row>
    <row r="2458" hidden="1" spans="8:23">
      <c r="H2458" s="258"/>
      <c r="I2458" s="258"/>
      <c r="J2458" s="258"/>
      <c r="K2458" s="258"/>
      <c r="L2458" s="258"/>
      <c r="M2458" s="258"/>
      <c r="N2458" s="258"/>
      <c r="O2458" s="258"/>
      <c r="P2458" s="258"/>
      <c r="Q2458" s="258"/>
      <c r="R2458" s="258"/>
      <c r="S2458" s="258"/>
      <c r="T2458" s="258"/>
      <c r="U2458" s="258"/>
      <c r="V2458" s="279"/>
      <c r="W2458" s="280"/>
    </row>
    <row r="2459" hidden="1" spans="8:23">
      <c r="H2459" s="258"/>
      <c r="I2459" s="258"/>
      <c r="J2459" s="258"/>
      <c r="K2459" s="258"/>
      <c r="L2459" s="258"/>
      <c r="M2459" s="258"/>
      <c r="N2459" s="258"/>
      <c r="O2459" s="258"/>
      <c r="P2459" s="258"/>
      <c r="Q2459" s="258"/>
      <c r="R2459" s="258"/>
      <c r="S2459" s="258"/>
      <c r="T2459" s="258"/>
      <c r="U2459" s="258"/>
      <c r="V2459" s="279"/>
      <c r="W2459" s="280"/>
    </row>
    <row r="2460" hidden="1" spans="8:23">
      <c r="H2460" s="258"/>
      <c r="I2460" s="258"/>
      <c r="J2460" s="258"/>
      <c r="K2460" s="258"/>
      <c r="L2460" s="258"/>
      <c r="M2460" s="258"/>
      <c r="N2460" s="258"/>
      <c r="O2460" s="258"/>
      <c r="P2460" s="258"/>
      <c r="Q2460" s="258"/>
      <c r="R2460" s="258"/>
      <c r="S2460" s="258"/>
      <c r="T2460" s="258"/>
      <c r="U2460" s="258"/>
      <c r="V2460" s="279"/>
      <c r="W2460" s="280"/>
    </row>
    <row r="2461" hidden="1" spans="8:23">
      <c r="H2461" s="258"/>
      <c r="I2461" s="258"/>
      <c r="J2461" s="258"/>
      <c r="K2461" s="258"/>
      <c r="L2461" s="258"/>
      <c r="M2461" s="258"/>
      <c r="N2461" s="258"/>
      <c r="O2461" s="258"/>
      <c r="P2461" s="258"/>
      <c r="Q2461" s="258"/>
      <c r="R2461" s="258"/>
      <c r="S2461" s="258"/>
      <c r="T2461" s="258"/>
      <c r="U2461" s="258"/>
      <c r="V2461" s="279"/>
      <c r="W2461" s="280"/>
    </row>
    <row r="2462" hidden="1" spans="8:23">
      <c r="H2462" s="258"/>
      <c r="I2462" s="258"/>
      <c r="J2462" s="258"/>
      <c r="K2462" s="258"/>
      <c r="L2462" s="258"/>
      <c r="M2462" s="258"/>
      <c r="N2462" s="258"/>
      <c r="O2462" s="258"/>
      <c r="P2462" s="258"/>
      <c r="Q2462" s="258"/>
      <c r="R2462" s="258"/>
      <c r="S2462" s="258"/>
      <c r="T2462" s="258"/>
      <c r="U2462" s="258"/>
      <c r="V2462" s="279"/>
      <c r="W2462" s="280"/>
    </row>
    <row r="2463" hidden="1" spans="8:23">
      <c r="H2463" s="258"/>
      <c r="I2463" s="258"/>
      <c r="J2463" s="258"/>
      <c r="K2463" s="258"/>
      <c r="L2463" s="258"/>
      <c r="M2463" s="258"/>
      <c r="N2463" s="258"/>
      <c r="O2463" s="258"/>
      <c r="P2463" s="258"/>
      <c r="Q2463" s="258"/>
      <c r="R2463" s="258"/>
      <c r="S2463" s="258"/>
      <c r="T2463" s="258"/>
      <c r="U2463" s="258"/>
      <c r="V2463" s="279"/>
      <c r="W2463" s="280"/>
    </row>
    <row r="2464" hidden="1" spans="8:23">
      <c r="H2464" s="258"/>
      <c r="I2464" s="258"/>
      <c r="J2464" s="258"/>
      <c r="K2464" s="258"/>
      <c r="L2464" s="258"/>
      <c r="M2464" s="258"/>
      <c r="N2464" s="258"/>
      <c r="O2464" s="258"/>
      <c r="P2464" s="258"/>
      <c r="Q2464" s="258"/>
      <c r="R2464" s="258"/>
      <c r="S2464" s="258"/>
      <c r="T2464" s="258"/>
      <c r="U2464" s="258"/>
      <c r="V2464" s="279"/>
      <c r="W2464" s="280"/>
    </row>
    <row r="2465" hidden="1" spans="8:23">
      <c r="H2465" s="258"/>
      <c r="I2465" s="258"/>
      <c r="J2465" s="258"/>
      <c r="K2465" s="258"/>
      <c r="L2465" s="258"/>
      <c r="M2465" s="258"/>
      <c r="N2465" s="258"/>
      <c r="O2465" s="258"/>
      <c r="P2465" s="258"/>
      <c r="Q2465" s="258"/>
      <c r="R2465" s="258"/>
      <c r="S2465" s="258"/>
      <c r="T2465" s="258"/>
      <c r="U2465" s="258"/>
      <c r="V2465" s="279"/>
      <c r="W2465" s="280"/>
    </row>
    <row r="2466" hidden="1" spans="8:23">
      <c r="H2466" s="258"/>
      <c r="I2466" s="258"/>
      <c r="J2466" s="258"/>
      <c r="K2466" s="258"/>
      <c r="L2466" s="258"/>
      <c r="M2466" s="258"/>
      <c r="N2466" s="258"/>
      <c r="O2466" s="258"/>
      <c r="P2466" s="258"/>
      <c r="Q2466" s="258"/>
      <c r="R2466" s="258"/>
      <c r="S2466" s="258"/>
      <c r="T2466" s="258"/>
      <c r="U2466" s="258"/>
      <c r="V2466" s="279"/>
      <c r="W2466" s="280"/>
    </row>
    <row r="2467" hidden="1" spans="8:23">
      <c r="H2467" s="258"/>
      <c r="I2467" s="258"/>
      <c r="J2467" s="258"/>
      <c r="K2467" s="258"/>
      <c r="L2467" s="258"/>
      <c r="M2467" s="258"/>
      <c r="N2467" s="258"/>
      <c r="O2467" s="258"/>
      <c r="P2467" s="258"/>
      <c r="Q2467" s="258"/>
      <c r="R2467" s="258"/>
      <c r="S2467" s="258"/>
      <c r="T2467" s="258"/>
      <c r="U2467" s="258"/>
      <c r="V2467" s="279"/>
      <c r="W2467" s="280"/>
    </row>
    <row r="2468" hidden="1" spans="8:23">
      <c r="H2468" s="258"/>
      <c r="I2468" s="258"/>
      <c r="J2468" s="258"/>
      <c r="K2468" s="258"/>
      <c r="L2468" s="258"/>
      <c r="M2468" s="258"/>
      <c r="N2468" s="258"/>
      <c r="O2468" s="258"/>
      <c r="P2468" s="258"/>
      <c r="Q2468" s="258"/>
      <c r="R2468" s="258"/>
      <c r="S2468" s="258"/>
      <c r="T2468" s="258"/>
      <c r="U2468" s="258"/>
      <c r="V2468" s="279"/>
      <c r="W2468" s="280"/>
    </row>
    <row r="2469" hidden="1" spans="8:23">
      <c r="H2469" s="258"/>
      <c r="I2469" s="258"/>
      <c r="J2469" s="258"/>
      <c r="K2469" s="258"/>
      <c r="L2469" s="258"/>
      <c r="M2469" s="258"/>
      <c r="N2469" s="258"/>
      <c r="O2469" s="258"/>
      <c r="P2469" s="258"/>
      <c r="Q2469" s="258"/>
      <c r="R2469" s="258"/>
      <c r="S2469" s="258"/>
      <c r="T2469" s="258"/>
      <c r="U2469" s="258"/>
      <c r="V2469" s="279"/>
      <c r="W2469" s="280"/>
    </row>
    <row r="2470" hidden="1" spans="8:23">
      <c r="H2470" s="258"/>
      <c r="I2470" s="258"/>
      <c r="J2470" s="258"/>
      <c r="K2470" s="258"/>
      <c r="L2470" s="258"/>
      <c r="M2470" s="258"/>
      <c r="N2470" s="258"/>
      <c r="O2470" s="258"/>
      <c r="P2470" s="258"/>
      <c r="Q2470" s="258"/>
      <c r="R2470" s="258"/>
      <c r="S2470" s="258"/>
      <c r="T2470" s="258"/>
      <c r="U2470" s="258"/>
      <c r="V2470" s="279"/>
      <c r="W2470" s="280"/>
    </row>
    <row r="2471" hidden="1" spans="8:23">
      <c r="H2471" s="258"/>
      <c r="I2471" s="258"/>
      <c r="J2471" s="258"/>
      <c r="K2471" s="258"/>
      <c r="L2471" s="258"/>
      <c r="M2471" s="258"/>
      <c r="N2471" s="258"/>
      <c r="O2471" s="258"/>
      <c r="P2471" s="258"/>
      <c r="Q2471" s="258"/>
      <c r="R2471" s="258"/>
      <c r="S2471" s="258"/>
      <c r="T2471" s="258"/>
      <c r="U2471" s="258"/>
      <c r="V2471" s="279"/>
      <c r="W2471" s="280"/>
    </row>
    <row r="2472" hidden="1" spans="8:23">
      <c r="H2472" s="258"/>
      <c r="I2472" s="258"/>
      <c r="J2472" s="258"/>
      <c r="K2472" s="258"/>
      <c r="L2472" s="258"/>
      <c r="M2472" s="258"/>
      <c r="N2472" s="258"/>
      <c r="O2472" s="258"/>
      <c r="P2472" s="258"/>
      <c r="Q2472" s="258"/>
      <c r="R2472" s="258"/>
      <c r="S2472" s="258"/>
      <c r="T2472" s="258"/>
      <c r="U2472" s="258"/>
      <c r="V2472" s="279"/>
      <c r="W2472" s="280"/>
    </row>
    <row r="2473" hidden="1" spans="8:23">
      <c r="H2473" s="258"/>
      <c r="I2473" s="258"/>
      <c r="J2473" s="258"/>
      <c r="K2473" s="258"/>
      <c r="L2473" s="258"/>
      <c r="M2473" s="258"/>
      <c r="N2473" s="258"/>
      <c r="O2473" s="258"/>
      <c r="P2473" s="258"/>
      <c r="Q2473" s="258"/>
      <c r="R2473" s="258"/>
      <c r="S2473" s="258"/>
      <c r="T2473" s="258"/>
      <c r="U2473" s="258"/>
      <c r="V2473" s="279"/>
      <c r="W2473" s="280"/>
    </row>
    <row r="2474" hidden="1" spans="8:23">
      <c r="H2474" s="258"/>
      <c r="I2474" s="258"/>
      <c r="J2474" s="258"/>
      <c r="K2474" s="258"/>
      <c r="L2474" s="258"/>
      <c r="M2474" s="258"/>
      <c r="N2474" s="258"/>
      <c r="O2474" s="258"/>
      <c r="P2474" s="258"/>
      <c r="Q2474" s="258"/>
      <c r="R2474" s="258"/>
      <c r="S2474" s="258"/>
      <c r="T2474" s="258"/>
      <c r="U2474" s="258"/>
      <c r="V2474" s="279"/>
      <c r="W2474" s="280"/>
    </row>
    <row r="2475" hidden="1" spans="8:23">
      <c r="H2475" s="258"/>
      <c r="I2475" s="258"/>
      <c r="J2475" s="258"/>
      <c r="K2475" s="258"/>
      <c r="L2475" s="258"/>
      <c r="M2475" s="258"/>
      <c r="N2475" s="258"/>
      <c r="O2475" s="258"/>
      <c r="P2475" s="258"/>
      <c r="Q2475" s="258"/>
      <c r="R2475" s="258"/>
      <c r="S2475" s="258"/>
      <c r="T2475" s="258"/>
      <c r="U2475" s="258"/>
      <c r="V2475" s="279"/>
      <c r="W2475" s="280"/>
    </row>
    <row r="2476" hidden="1" spans="8:23">
      <c r="H2476" s="258"/>
      <c r="I2476" s="258"/>
      <c r="J2476" s="258"/>
      <c r="K2476" s="258"/>
      <c r="L2476" s="258"/>
      <c r="M2476" s="258"/>
      <c r="N2476" s="258"/>
      <c r="O2476" s="258"/>
      <c r="P2476" s="258"/>
      <c r="Q2476" s="258"/>
      <c r="R2476" s="258"/>
      <c r="S2476" s="258"/>
      <c r="T2476" s="258"/>
      <c r="U2476" s="258"/>
      <c r="V2476" s="279"/>
      <c r="W2476" s="280"/>
    </row>
    <row r="2477" hidden="1" spans="8:23">
      <c r="H2477" s="258"/>
      <c r="I2477" s="258"/>
      <c r="J2477" s="258"/>
      <c r="K2477" s="258"/>
      <c r="L2477" s="258"/>
      <c r="M2477" s="258"/>
      <c r="N2477" s="258"/>
      <c r="O2477" s="258"/>
      <c r="P2477" s="258"/>
      <c r="Q2477" s="258"/>
      <c r="R2477" s="258"/>
      <c r="S2477" s="258"/>
      <c r="T2477" s="258"/>
      <c r="U2477" s="258"/>
      <c r="V2477" s="279"/>
      <c r="W2477" s="280"/>
    </row>
    <row r="2478" hidden="1" spans="8:23">
      <c r="H2478" s="258"/>
      <c r="I2478" s="258"/>
      <c r="J2478" s="258"/>
      <c r="K2478" s="258"/>
      <c r="L2478" s="258"/>
      <c r="M2478" s="258"/>
      <c r="N2478" s="258"/>
      <c r="O2478" s="258"/>
      <c r="P2478" s="258"/>
      <c r="Q2478" s="258"/>
      <c r="R2478" s="258"/>
      <c r="S2478" s="258"/>
      <c r="T2478" s="258"/>
      <c r="U2478" s="258"/>
      <c r="V2478" s="279"/>
      <c r="W2478" s="280"/>
    </row>
    <row r="2479" hidden="1" spans="8:23">
      <c r="H2479" s="258"/>
      <c r="I2479" s="258"/>
      <c r="J2479" s="258"/>
      <c r="K2479" s="258"/>
      <c r="L2479" s="258"/>
      <c r="M2479" s="258"/>
      <c r="N2479" s="258"/>
      <c r="O2479" s="258"/>
      <c r="P2479" s="258"/>
      <c r="Q2479" s="258"/>
      <c r="R2479" s="258"/>
      <c r="S2479" s="258"/>
      <c r="T2479" s="258"/>
      <c r="U2479" s="258"/>
      <c r="V2479" s="279"/>
      <c r="W2479" s="280"/>
    </row>
    <row r="2480" hidden="1" spans="8:23">
      <c r="H2480" s="258"/>
      <c r="I2480" s="258"/>
      <c r="J2480" s="258"/>
      <c r="K2480" s="258"/>
      <c r="L2480" s="258"/>
      <c r="M2480" s="258"/>
      <c r="N2480" s="258"/>
      <c r="O2480" s="258"/>
      <c r="P2480" s="258"/>
      <c r="Q2480" s="258"/>
      <c r="R2480" s="258"/>
      <c r="S2480" s="258"/>
      <c r="T2480" s="258"/>
      <c r="U2480" s="258"/>
      <c r="V2480" s="279"/>
      <c r="W2480" s="280"/>
    </row>
    <row r="2481" hidden="1" spans="8:23">
      <c r="H2481" s="258"/>
      <c r="I2481" s="258"/>
      <c r="J2481" s="258"/>
      <c r="K2481" s="258"/>
      <c r="L2481" s="258"/>
      <c r="M2481" s="258"/>
      <c r="N2481" s="258"/>
      <c r="O2481" s="258"/>
      <c r="P2481" s="258"/>
      <c r="Q2481" s="258"/>
      <c r="R2481" s="258"/>
      <c r="S2481" s="258"/>
      <c r="T2481" s="258"/>
      <c r="U2481" s="258"/>
      <c r="V2481" s="279"/>
      <c r="W2481" s="280"/>
    </row>
    <row r="2482" hidden="1" spans="8:23">
      <c r="H2482" s="258"/>
      <c r="I2482" s="258"/>
      <c r="J2482" s="258"/>
      <c r="K2482" s="258"/>
      <c r="L2482" s="258"/>
      <c r="M2482" s="258"/>
      <c r="N2482" s="258"/>
      <c r="O2482" s="258"/>
      <c r="P2482" s="258"/>
      <c r="Q2482" s="258"/>
      <c r="R2482" s="258"/>
      <c r="S2482" s="258"/>
      <c r="T2482" s="258"/>
      <c r="U2482" s="258"/>
      <c r="V2482" s="279"/>
      <c r="W2482" s="280"/>
    </row>
    <row r="2483" hidden="1" spans="8:23">
      <c r="H2483" s="258"/>
      <c r="I2483" s="258"/>
      <c r="J2483" s="258"/>
      <c r="K2483" s="258"/>
      <c r="L2483" s="258"/>
      <c r="M2483" s="258"/>
      <c r="N2483" s="258"/>
      <c r="O2483" s="258"/>
      <c r="P2483" s="258"/>
      <c r="Q2483" s="258"/>
      <c r="R2483" s="258"/>
      <c r="S2483" s="258"/>
      <c r="T2483" s="258"/>
      <c r="U2483" s="258"/>
      <c r="V2483" s="279"/>
      <c r="W2483" s="280"/>
    </row>
    <row r="2484" hidden="1" spans="8:23">
      <c r="H2484" s="258"/>
      <c r="I2484" s="258"/>
      <c r="J2484" s="258"/>
      <c r="K2484" s="258"/>
      <c r="L2484" s="258"/>
      <c r="M2484" s="258"/>
      <c r="N2484" s="258"/>
      <c r="O2484" s="258"/>
      <c r="P2484" s="258"/>
      <c r="Q2484" s="258"/>
      <c r="R2484" s="258"/>
      <c r="S2484" s="258"/>
      <c r="T2484" s="258"/>
      <c r="U2484" s="258"/>
      <c r="V2484" s="279"/>
      <c r="W2484" s="280"/>
    </row>
    <row r="2485" hidden="1" spans="8:23">
      <c r="H2485" s="258"/>
      <c r="I2485" s="258"/>
      <c r="J2485" s="258"/>
      <c r="K2485" s="258"/>
      <c r="L2485" s="258"/>
      <c r="M2485" s="258"/>
      <c r="N2485" s="258"/>
      <c r="O2485" s="258"/>
      <c r="P2485" s="258"/>
      <c r="Q2485" s="258"/>
      <c r="R2485" s="258"/>
      <c r="S2485" s="258"/>
      <c r="T2485" s="258"/>
      <c r="U2485" s="258"/>
      <c r="V2485" s="279"/>
      <c r="W2485" s="280"/>
    </row>
    <row r="2486" hidden="1" spans="8:23">
      <c r="H2486" s="258"/>
      <c r="I2486" s="258"/>
      <c r="J2486" s="258"/>
      <c r="K2486" s="258"/>
      <c r="L2486" s="258"/>
      <c r="M2486" s="258"/>
      <c r="N2486" s="258"/>
      <c r="O2486" s="258"/>
      <c r="P2486" s="258"/>
      <c r="Q2486" s="258"/>
      <c r="R2486" s="258"/>
      <c r="S2486" s="258"/>
      <c r="T2486" s="258"/>
      <c r="U2486" s="258"/>
      <c r="V2486" s="279"/>
      <c r="W2486" s="280"/>
    </row>
    <row r="2487" hidden="1" spans="8:23">
      <c r="H2487" s="258"/>
      <c r="I2487" s="258"/>
      <c r="J2487" s="258"/>
      <c r="K2487" s="258"/>
      <c r="L2487" s="258"/>
      <c r="M2487" s="258"/>
      <c r="N2487" s="258"/>
      <c r="O2487" s="258"/>
      <c r="P2487" s="258"/>
      <c r="Q2487" s="258"/>
      <c r="R2487" s="258"/>
      <c r="S2487" s="258"/>
      <c r="T2487" s="258"/>
      <c r="U2487" s="258"/>
      <c r="V2487" s="279"/>
      <c r="W2487" s="280"/>
    </row>
    <row r="2488" hidden="1" spans="8:23">
      <c r="H2488" s="258"/>
      <c r="I2488" s="258"/>
      <c r="J2488" s="258"/>
      <c r="K2488" s="258"/>
      <c r="L2488" s="258"/>
      <c r="M2488" s="258"/>
      <c r="N2488" s="258"/>
      <c r="O2488" s="258"/>
      <c r="P2488" s="258"/>
      <c r="Q2488" s="258"/>
      <c r="R2488" s="258"/>
      <c r="S2488" s="258"/>
      <c r="T2488" s="258"/>
      <c r="U2488" s="258"/>
      <c r="V2488" s="279"/>
      <c r="W2488" s="280"/>
    </row>
    <row r="2489" hidden="1" spans="8:23">
      <c r="H2489" s="258"/>
      <c r="I2489" s="258"/>
      <c r="J2489" s="258"/>
      <c r="K2489" s="258"/>
      <c r="L2489" s="258"/>
      <c r="M2489" s="258"/>
      <c r="N2489" s="258"/>
      <c r="O2489" s="258"/>
      <c r="P2489" s="258"/>
      <c r="Q2489" s="258"/>
      <c r="R2489" s="258"/>
      <c r="S2489" s="258"/>
      <c r="T2489" s="258"/>
      <c r="U2489" s="258"/>
      <c r="V2489" s="279"/>
      <c r="W2489" s="280"/>
    </row>
    <row r="2490" hidden="1" spans="8:23">
      <c r="H2490" s="258"/>
      <c r="I2490" s="258"/>
      <c r="J2490" s="258"/>
      <c r="K2490" s="258"/>
      <c r="L2490" s="258"/>
      <c r="M2490" s="258"/>
      <c r="N2490" s="258"/>
      <c r="O2490" s="258"/>
      <c r="P2490" s="258"/>
      <c r="Q2490" s="258"/>
      <c r="R2490" s="258"/>
      <c r="S2490" s="258"/>
      <c r="T2490" s="258"/>
      <c r="U2490" s="258"/>
      <c r="V2490" s="279"/>
      <c r="W2490" s="280"/>
    </row>
    <row r="2491" hidden="1" spans="8:23">
      <c r="H2491" s="258"/>
      <c r="I2491" s="258"/>
      <c r="J2491" s="258"/>
      <c r="K2491" s="258"/>
      <c r="L2491" s="258"/>
      <c r="M2491" s="258"/>
      <c r="N2491" s="258"/>
      <c r="O2491" s="258"/>
      <c r="P2491" s="258"/>
      <c r="Q2491" s="258"/>
      <c r="R2491" s="258"/>
      <c r="S2491" s="258"/>
      <c r="T2491" s="258"/>
      <c r="U2491" s="258"/>
      <c r="V2491" s="279"/>
      <c r="W2491" s="280"/>
    </row>
    <row r="2492" hidden="1" spans="8:23">
      <c r="H2492" s="258"/>
      <c r="I2492" s="258"/>
      <c r="J2492" s="258"/>
      <c r="K2492" s="258"/>
      <c r="L2492" s="258"/>
      <c r="M2492" s="258"/>
      <c r="N2492" s="258"/>
      <c r="O2492" s="258"/>
      <c r="P2492" s="258"/>
      <c r="Q2492" s="258"/>
      <c r="R2492" s="258"/>
      <c r="S2492" s="258"/>
      <c r="T2492" s="258"/>
      <c r="U2492" s="258"/>
      <c r="V2492" s="279"/>
      <c r="W2492" s="280"/>
    </row>
    <row r="2493" hidden="1" spans="8:23">
      <c r="H2493" s="258"/>
      <c r="I2493" s="258"/>
      <c r="J2493" s="258"/>
      <c r="K2493" s="258"/>
      <c r="L2493" s="258"/>
      <c r="M2493" s="258"/>
      <c r="N2493" s="258"/>
      <c r="O2493" s="258"/>
      <c r="P2493" s="258"/>
      <c r="Q2493" s="258"/>
      <c r="R2493" s="258"/>
      <c r="S2493" s="258"/>
      <c r="T2493" s="258"/>
      <c r="U2493" s="258"/>
      <c r="V2493" s="279"/>
      <c r="W2493" s="280"/>
    </row>
    <row r="2494" hidden="1" spans="8:23">
      <c r="H2494" s="258"/>
      <c r="I2494" s="258"/>
      <c r="J2494" s="258"/>
      <c r="K2494" s="258"/>
      <c r="L2494" s="258"/>
      <c r="M2494" s="258"/>
      <c r="N2494" s="258"/>
      <c r="O2494" s="258"/>
      <c r="P2494" s="258"/>
      <c r="Q2494" s="258"/>
      <c r="R2494" s="258"/>
      <c r="S2494" s="258"/>
      <c r="T2494" s="258"/>
      <c r="U2494" s="258"/>
      <c r="V2494" s="279"/>
      <c r="W2494" s="280"/>
    </row>
    <row r="2495" hidden="1" spans="8:23">
      <c r="H2495" s="258"/>
      <c r="I2495" s="258"/>
      <c r="J2495" s="258"/>
      <c r="K2495" s="258"/>
      <c r="L2495" s="258"/>
      <c r="M2495" s="258"/>
      <c r="N2495" s="258"/>
      <c r="O2495" s="258"/>
      <c r="P2495" s="258"/>
      <c r="Q2495" s="258"/>
      <c r="R2495" s="258"/>
      <c r="S2495" s="258"/>
      <c r="T2495" s="258"/>
      <c r="U2495" s="258"/>
      <c r="V2495" s="279"/>
      <c r="W2495" s="280"/>
    </row>
    <row r="2496" hidden="1" spans="8:23">
      <c r="H2496" s="258"/>
      <c r="I2496" s="258"/>
      <c r="J2496" s="258"/>
      <c r="K2496" s="258"/>
      <c r="L2496" s="258"/>
      <c r="M2496" s="258"/>
      <c r="N2496" s="258"/>
      <c r="O2496" s="258"/>
      <c r="P2496" s="258"/>
      <c r="Q2496" s="258"/>
      <c r="R2496" s="258"/>
      <c r="S2496" s="258"/>
      <c r="T2496" s="258"/>
      <c r="U2496" s="258"/>
      <c r="V2496" s="279"/>
      <c r="W2496" s="280"/>
    </row>
    <row r="2497" hidden="1" spans="8:23">
      <c r="H2497" s="258"/>
      <c r="I2497" s="258"/>
      <c r="J2497" s="258"/>
      <c r="K2497" s="258"/>
      <c r="L2497" s="258"/>
      <c r="M2497" s="258"/>
      <c r="N2497" s="258"/>
      <c r="O2497" s="258"/>
      <c r="P2497" s="258"/>
      <c r="Q2497" s="258"/>
      <c r="R2497" s="258"/>
      <c r="S2497" s="258"/>
      <c r="T2497" s="258"/>
      <c r="U2497" s="258"/>
      <c r="V2497" s="279"/>
      <c r="W2497" s="280"/>
    </row>
    <row r="2498" hidden="1" spans="8:23">
      <c r="H2498" s="258"/>
      <c r="I2498" s="258"/>
      <c r="J2498" s="258"/>
      <c r="K2498" s="258"/>
      <c r="L2498" s="258"/>
      <c r="M2498" s="258"/>
      <c r="N2498" s="258"/>
      <c r="O2498" s="258"/>
      <c r="P2498" s="258"/>
      <c r="Q2498" s="258"/>
      <c r="R2498" s="258"/>
      <c r="S2498" s="258"/>
      <c r="T2498" s="258"/>
      <c r="U2498" s="258"/>
      <c r="V2498" s="279"/>
      <c r="W2498" s="280"/>
    </row>
    <row r="2499" hidden="1" spans="8:23">
      <c r="H2499" s="258"/>
      <c r="I2499" s="258"/>
      <c r="J2499" s="258"/>
      <c r="K2499" s="258"/>
      <c r="L2499" s="258"/>
      <c r="M2499" s="258"/>
      <c r="N2499" s="258"/>
      <c r="O2499" s="258"/>
      <c r="P2499" s="258"/>
      <c r="Q2499" s="258"/>
      <c r="R2499" s="258"/>
      <c r="S2499" s="258"/>
      <c r="T2499" s="258"/>
      <c r="U2499" s="258"/>
      <c r="V2499" s="279"/>
      <c r="W2499" s="280"/>
    </row>
    <row r="2500" hidden="1" spans="8:23">
      <c r="H2500" s="258"/>
      <c r="I2500" s="258"/>
      <c r="J2500" s="258"/>
      <c r="K2500" s="258"/>
      <c r="L2500" s="258"/>
      <c r="M2500" s="258"/>
      <c r="N2500" s="258"/>
      <c r="O2500" s="258"/>
      <c r="P2500" s="258"/>
      <c r="Q2500" s="258"/>
      <c r="R2500" s="258"/>
      <c r="S2500" s="258"/>
      <c r="T2500" s="258"/>
      <c r="U2500" s="258"/>
      <c r="V2500" s="279"/>
      <c r="W2500" s="280"/>
    </row>
    <row r="2501" hidden="1" spans="8:23">
      <c r="H2501" s="258"/>
      <c r="I2501" s="258"/>
      <c r="J2501" s="258"/>
      <c r="K2501" s="258"/>
      <c r="L2501" s="258"/>
      <c r="M2501" s="258"/>
      <c r="N2501" s="258"/>
      <c r="O2501" s="258"/>
      <c r="P2501" s="258"/>
      <c r="Q2501" s="258"/>
      <c r="R2501" s="258"/>
      <c r="S2501" s="258"/>
      <c r="T2501" s="258"/>
      <c r="U2501" s="258"/>
      <c r="V2501" s="279"/>
      <c r="W2501" s="280"/>
    </row>
    <row r="2502" hidden="1" spans="8:23">
      <c r="H2502" s="258"/>
      <c r="I2502" s="258"/>
      <c r="J2502" s="258"/>
      <c r="K2502" s="258"/>
      <c r="L2502" s="258"/>
      <c r="M2502" s="258"/>
      <c r="N2502" s="258"/>
      <c r="O2502" s="258"/>
      <c r="P2502" s="258"/>
      <c r="Q2502" s="258"/>
      <c r="R2502" s="258"/>
      <c r="S2502" s="258"/>
      <c r="T2502" s="258"/>
      <c r="U2502" s="258"/>
      <c r="V2502" s="279"/>
      <c r="W2502" s="280"/>
    </row>
    <row r="2503" hidden="1" spans="8:23">
      <c r="H2503" s="258"/>
      <c r="I2503" s="258"/>
      <c r="J2503" s="258"/>
      <c r="K2503" s="258"/>
      <c r="L2503" s="258"/>
      <c r="M2503" s="258"/>
      <c r="N2503" s="258"/>
      <c r="O2503" s="258"/>
      <c r="P2503" s="258"/>
      <c r="Q2503" s="258"/>
      <c r="R2503" s="258"/>
      <c r="S2503" s="258"/>
      <c r="T2503" s="258"/>
      <c r="U2503" s="258"/>
      <c r="V2503" s="279"/>
      <c r="W2503" s="280"/>
    </row>
    <row r="2504" hidden="1" spans="8:23">
      <c r="H2504" s="258"/>
      <c r="I2504" s="258"/>
      <c r="J2504" s="258"/>
      <c r="K2504" s="258"/>
      <c r="L2504" s="258"/>
      <c r="M2504" s="258"/>
      <c r="N2504" s="258"/>
      <c r="O2504" s="258"/>
      <c r="P2504" s="258"/>
      <c r="Q2504" s="258"/>
      <c r="R2504" s="258"/>
      <c r="S2504" s="258"/>
      <c r="T2504" s="258"/>
      <c r="U2504" s="258"/>
      <c r="V2504" s="279"/>
      <c r="W2504" s="280"/>
    </row>
    <row r="2505" hidden="1" spans="8:23">
      <c r="H2505" s="258"/>
      <c r="I2505" s="258"/>
      <c r="J2505" s="258"/>
      <c r="K2505" s="258"/>
      <c r="L2505" s="258"/>
      <c r="M2505" s="258"/>
      <c r="N2505" s="258"/>
      <c r="O2505" s="258"/>
      <c r="P2505" s="258"/>
      <c r="Q2505" s="258"/>
      <c r="R2505" s="258"/>
      <c r="S2505" s="258"/>
      <c r="T2505" s="258"/>
      <c r="U2505" s="258"/>
      <c r="V2505" s="279"/>
      <c r="W2505" s="280"/>
    </row>
    <row r="2506" hidden="1" spans="8:23">
      <c r="H2506" s="258"/>
      <c r="I2506" s="258"/>
      <c r="J2506" s="258"/>
      <c r="K2506" s="258"/>
      <c r="L2506" s="258"/>
      <c r="M2506" s="258"/>
      <c r="N2506" s="258"/>
      <c r="O2506" s="258"/>
      <c r="P2506" s="258"/>
      <c r="Q2506" s="258"/>
      <c r="R2506" s="258"/>
      <c r="S2506" s="258"/>
      <c r="T2506" s="258"/>
      <c r="U2506" s="258"/>
      <c r="V2506" s="279"/>
      <c r="W2506" s="280"/>
    </row>
    <row r="2507" hidden="1" spans="8:23">
      <c r="H2507" s="258"/>
      <c r="I2507" s="258"/>
      <c r="J2507" s="258"/>
      <c r="K2507" s="258"/>
      <c r="L2507" s="258"/>
      <c r="M2507" s="258"/>
      <c r="N2507" s="258"/>
      <c r="O2507" s="258"/>
      <c r="P2507" s="258"/>
      <c r="Q2507" s="258"/>
      <c r="R2507" s="258"/>
      <c r="S2507" s="258"/>
      <c r="T2507" s="258"/>
      <c r="U2507" s="258"/>
      <c r="V2507" s="279"/>
      <c r="W2507" s="280"/>
    </row>
    <row r="2508" hidden="1" spans="8:23">
      <c r="H2508" s="258"/>
      <c r="I2508" s="258"/>
      <c r="J2508" s="258"/>
      <c r="K2508" s="258"/>
      <c r="L2508" s="258"/>
      <c r="M2508" s="258"/>
      <c r="N2508" s="258"/>
      <c r="O2508" s="258"/>
      <c r="P2508" s="258"/>
      <c r="Q2508" s="258"/>
      <c r="R2508" s="258"/>
      <c r="S2508" s="258"/>
      <c r="T2508" s="258"/>
      <c r="U2508" s="258"/>
      <c r="V2508" s="279"/>
      <c r="W2508" s="280"/>
    </row>
    <row r="2509" hidden="1" spans="8:23">
      <c r="H2509" s="258"/>
      <c r="I2509" s="258"/>
      <c r="J2509" s="258"/>
      <c r="K2509" s="258"/>
      <c r="L2509" s="258"/>
      <c r="M2509" s="258"/>
      <c r="N2509" s="258"/>
      <c r="O2509" s="258"/>
      <c r="P2509" s="258"/>
      <c r="Q2509" s="258"/>
      <c r="R2509" s="258"/>
      <c r="S2509" s="258"/>
      <c r="T2509" s="258"/>
      <c r="U2509" s="258"/>
      <c r="V2509" s="279"/>
      <c r="W2509" s="280"/>
    </row>
    <row r="2510" hidden="1" spans="8:23">
      <c r="H2510" s="258"/>
      <c r="I2510" s="258"/>
      <c r="J2510" s="258"/>
      <c r="K2510" s="258"/>
      <c r="L2510" s="258"/>
      <c r="M2510" s="258"/>
      <c r="N2510" s="258"/>
      <c r="O2510" s="258"/>
      <c r="P2510" s="258"/>
      <c r="Q2510" s="258"/>
      <c r="R2510" s="258"/>
      <c r="S2510" s="258"/>
      <c r="T2510" s="258"/>
      <c r="U2510" s="258"/>
      <c r="V2510" s="279"/>
      <c r="W2510" s="280"/>
    </row>
    <row r="2511" hidden="1" spans="8:23">
      <c r="H2511" s="258"/>
      <c r="I2511" s="258"/>
      <c r="J2511" s="258"/>
      <c r="K2511" s="258"/>
      <c r="L2511" s="258"/>
      <c r="M2511" s="258"/>
      <c r="N2511" s="258"/>
      <c r="O2511" s="258"/>
      <c r="P2511" s="258"/>
      <c r="Q2511" s="258"/>
      <c r="R2511" s="258"/>
      <c r="S2511" s="258"/>
      <c r="T2511" s="258"/>
      <c r="U2511" s="258"/>
      <c r="V2511" s="279"/>
      <c r="W2511" s="280"/>
    </row>
    <row r="2512" hidden="1" spans="8:23">
      <c r="H2512" s="258"/>
      <c r="I2512" s="258"/>
      <c r="J2512" s="258"/>
      <c r="K2512" s="258"/>
      <c r="L2512" s="258"/>
      <c r="M2512" s="258"/>
      <c r="N2512" s="258"/>
      <c r="O2512" s="258"/>
      <c r="P2512" s="258"/>
      <c r="Q2512" s="258"/>
      <c r="R2512" s="258"/>
      <c r="S2512" s="258"/>
      <c r="T2512" s="258"/>
      <c r="U2512" s="258"/>
      <c r="V2512" s="279"/>
      <c r="W2512" s="280"/>
    </row>
    <row r="2513" hidden="1" spans="8:23">
      <c r="H2513" s="258"/>
      <c r="I2513" s="258"/>
      <c r="J2513" s="258"/>
      <c r="K2513" s="258"/>
      <c r="L2513" s="258"/>
      <c r="M2513" s="258"/>
      <c r="N2513" s="258"/>
      <c r="O2513" s="258"/>
      <c r="P2513" s="258"/>
      <c r="Q2513" s="258"/>
      <c r="R2513" s="258"/>
      <c r="S2513" s="258"/>
      <c r="T2513" s="258"/>
      <c r="U2513" s="258"/>
      <c r="V2513" s="279"/>
      <c r="W2513" s="280"/>
    </row>
    <row r="2514" hidden="1" spans="8:23">
      <c r="H2514" s="258"/>
      <c r="I2514" s="258"/>
      <c r="J2514" s="258"/>
      <c r="K2514" s="258"/>
      <c r="L2514" s="258"/>
      <c r="M2514" s="258"/>
      <c r="N2514" s="258"/>
      <c r="O2514" s="258"/>
      <c r="P2514" s="258"/>
      <c r="Q2514" s="258"/>
      <c r="R2514" s="258"/>
      <c r="S2514" s="258"/>
      <c r="T2514" s="258"/>
      <c r="U2514" s="258"/>
      <c r="V2514" s="279"/>
      <c r="W2514" s="280"/>
    </row>
    <row r="2515" hidden="1" spans="8:23">
      <c r="H2515" s="258"/>
      <c r="I2515" s="258"/>
      <c r="J2515" s="258"/>
      <c r="K2515" s="258"/>
      <c r="L2515" s="258"/>
      <c r="M2515" s="258"/>
      <c r="N2515" s="258"/>
      <c r="O2515" s="258"/>
      <c r="P2515" s="258"/>
      <c r="Q2515" s="258"/>
      <c r="R2515" s="258"/>
      <c r="S2515" s="258"/>
      <c r="T2515" s="258"/>
      <c r="U2515" s="258"/>
      <c r="V2515" s="279"/>
      <c r="W2515" s="280"/>
    </row>
    <row r="2516" hidden="1" spans="8:23">
      <c r="H2516" s="258"/>
      <c r="I2516" s="258"/>
      <c r="J2516" s="258"/>
      <c r="K2516" s="258"/>
      <c r="L2516" s="258"/>
      <c r="M2516" s="258"/>
      <c r="N2516" s="258"/>
      <c r="O2516" s="258"/>
      <c r="P2516" s="258"/>
      <c r="Q2516" s="258"/>
      <c r="R2516" s="258"/>
      <c r="S2516" s="258"/>
      <c r="T2516" s="258"/>
      <c r="U2516" s="258"/>
      <c r="V2516" s="279"/>
      <c r="W2516" s="280"/>
    </row>
    <row r="2517" hidden="1" spans="8:23">
      <c r="H2517" s="258"/>
      <c r="I2517" s="258"/>
      <c r="J2517" s="258"/>
      <c r="K2517" s="258"/>
      <c r="L2517" s="258"/>
      <c r="M2517" s="258"/>
      <c r="N2517" s="258"/>
      <c r="O2517" s="258"/>
      <c r="P2517" s="258"/>
      <c r="Q2517" s="258"/>
      <c r="R2517" s="258"/>
      <c r="S2517" s="258"/>
      <c r="T2517" s="258"/>
      <c r="U2517" s="258"/>
      <c r="V2517" s="279"/>
      <c r="W2517" s="280"/>
    </row>
    <row r="2518" hidden="1" spans="8:23">
      <c r="H2518" s="258"/>
      <c r="I2518" s="258"/>
      <c r="J2518" s="258"/>
      <c r="K2518" s="258"/>
      <c r="L2518" s="258"/>
      <c r="M2518" s="258"/>
      <c r="N2518" s="258"/>
      <c r="O2518" s="258"/>
      <c r="P2518" s="258"/>
      <c r="Q2518" s="258"/>
      <c r="R2518" s="258"/>
      <c r="S2518" s="258"/>
      <c r="T2518" s="258"/>
      <c r="U2518" s="258"/>
      <c r="V2518" s="279"/>
      <c r="W2518" s="280"/>
    </row>
    <row r="2519" hidden="1" spans="8:23">
      <c r="H2519" s="258"/>
      <c r="I2519" s="258"/>
      <c r="J2519" s="258"/>
      <c r="K2519" s="258"/>
      <c r="L2519" s="258"/>
      <c r="M2519" s="258"/>
      <c r="N2519" s="258"/>
      <c r="O2519" s="258"/>
      <c r="P2519" s="258"/>
      <c r="Q2519" s="258"/>
      <c r="R2519" s="258"/>
      <c r="S2519" s="258"/>
      <c r="T2519" s="258"/>
      <c r="U2519" s="258"/>
      <c r="V2519" s="279"/>
      <c r="W2519" s="280"/>
    </row>
    <row r="2520" hidden="1" spans="8:23">
      <c r="H2520" s="258"/>
      <c r="I2520" s="258"/>
      <c r="J2520" s="258"/>
      <c r="K2520" s="258"/>
      <c r="L2520" s="258"/>
      <c r="M2520" s="258"/>
      <c r="N2520" s="258"/>
      <c r="O2520" s="258"/>
      <c r="P2520" s="258"/>
      <c r="Q2520" s="258"/>
      <c r="R2520" s="258"/>
      <c r="S2520" s="258"/>
      <c r="T2520" s="258"/>
      <c r="U2520" s="258"/>
      <c r="V2520" s="279"/>
      <c r="W2520" s="280"/>
    </row>
    <row r="2521" hidden="1" spans="8:23">
      <c r="H2521" s="258"/>
      <c r="I2521" s="258"/>
      <c r="J2521" s="258"/>
      <c r="K2521" s="258"/>
      <c r="L2521" s="258"/>
      <c r="M2521" s="258"/>
      <c r="N2521" s="258"/>
      <c r="O2521" s="258"/>
      <c r="P2521" s="258"/>
      <c r="Q2521" s="258"/>
      <c r="R2521" s="258"/>
      <c r="S2521" s="258"/>
      <c r="T2521" s="258"/>
      <c r="U2521" s="258"/>
      <c r="V2521" s="279"/>
      <c r="W2521" s="280"/>
    </row>
    <row r="2522" hidden="1" spans="8:23">
      <c r="H2522" s="258"/>
      <c r="I2522" s="258"/>
      <c r="J2522" s="258"/>
      <c r="K2522" s="258"/>
      <c r="L2522" s="258"/>
      <c r="M2522" s="258"/>
      <c r="N2522" s="258"/>
      <c r="O2522" s="258"/>
      <c r="P2522" s="258"/>
      <c r="Q2522" s="258"/>
      <c r="R2522" s="258"/>
      <c r="S2522" s="258"/>
      <c r="T2522" s="258"/>
      <c r="U2522" s="258"/>
      <c r="V2522" s="279"/>
      <c r="W2522" s="280"/>
    </row>
    <row r="2523" hidden="1" spans="8:23">
      <c r="H2523" s="258"/>
      <c r="I2523" s="258"/>
      <c r="J2523" s="258"/>
      <c r="K2523" s="258"/>
      <c r="L2523" s="258"/>
      <c r="M2523" s="258"/>
      <c r="N2523" s="258"/>
      <c r="O2523" s="258"/>
      <c r="P2523" s="258"/>
      <c r="Q2523" s="258"/>
      <c r="R2523" s="258"/>
      <c r="S2523" s="258"/>
      <c r="T2523" s="258"/>
      <c r="U2523" s="258"/>
      <c r="V2523" s="279"/>
      <c r="W2523" s="280"/>
    </row>
    <row r="2524" hidden="1" spans="8:23">
      <c r="H2524" s="258"/>
      <c r="I2524" s="258"/>
      <c r="J2524" s="258"/>
      <c r="K2524" s="258"/>
      <c r="L2524" s="258"/>
      <c r="M2524" s="258"/>
      <c r="N2524" s="258"/>
      <c r="O2524" s="258"/>
      <c r="P2524" s="258"/>
      <c r="Q2524" s="258"/>
      <c r="R2524" s="258"/>
      <c r="S2524" s="258"/>
      <c r="T2524" s="258"/>
      <c r="U2524" s="258"/>
      <c r="V2524" s="279"/>
      <c r="W2524" s="280"/>
    </row>
    <row r="2525" hidden="1" spans="8:23">
      <c r="H2525" s="258"/>
      <c r="I2525" s="258"/>
      <c r="J2525" s="258"/>
      <c r="K2525" s="258"/>
      <c r="L2525" s="258"/>
      <c r="M2525" s="258"/>
      <c r="N2525" s="258"/>
      <c r="O2525" s="258"/>
      <c r="P2525" s="258"/>
      <c r="Q2525" s="258"/>
      <c r="R2525" s="258"/>
      <c r="S2525" s="258"/>
      <c r="T2525" s="258"/>
      <c r="U2525" s="258"/>
      <c r="V2525" s="279"/>
      <c r="W2525" s="280"/>
    </row>
    <row r="2526" hidden="1" spans="8:23">
      <c r="H2526" s="258"/>
      <c r="I2526" s="258"/>
      <c r="J2526" s="258"/>
      <c r="K2526" s="258"/>
      <c r="L2526" s="258"/>
      <c r="M2526" s="258"/>
      <c r="N2526" s="258"/>
      <c r="O2526" s="258"/>
      <c r="P2526" s="258"/>
      <c r="Q2526" s="258"/>
      <c r="R2526" s="258"/>
      <c r="S2526" s="258"/>
      <c r="T2526" s="258"/>
      <c r="U2526" s="258"/>
      <c r="V2526" s="279"/>
      <c r="W2526" s="280"/>
    </row>
    <row r="2527" hidden="1" spans="8:23">
      <c r="H2527" s="258"/>
      <c r="I2527" s="258"/>
      <c r="J2527" s="258"/>
      <c r="K2527" s="258"/>
      <c r="L2527" s="258"/>
      <c r="M2527" s="258"/>
      <c r="N2527" s="258"/>
      <c r="O2527" s="258"/>
      <c r="P2527" s="258"/>
      <c r="Q2527" s="258"/>
      <c r="R2527" s="258"/>
      <c r="S2527" s="258"/>
      <c r="T2527" s="258"/>
      <c r="U2527" s="258"/>
      <c r="V2527" s="279"/>
      <c r="W2527" s="280"/>
    </row>
    <row r="2528" hidden="1" spans="8:23">
      <c r="H2528" s="258"/>
      <c r="I2528" s="258"/>
      <c r="J2528" s="258"/>
      <c r="K2528" s="258"/>
      <c r="L2528" s="258"/>
      <c r="M2528" s="258"/>
      <c r="N2528" s="258"/>
      <c r="O2528" s="258"/>
      <c r="P2528" s="258"/>
      <c r="Q2528" s="258"/>
      <c r="R2528" s="258"/>
      <c r="S2528" s="258"/>
      <c r="T2528" s="258"/>
      <c r="U2528" s="258"/>
      <c r="V2528" s="279"/>
      <c r="W2528" s="280"/>
    </row>
    <row r="2529" hidden="1" spans="8:23">
      <c r="H2529" s="258"/>
      <c r="I2529" s="258"/>
      <c r="J2529" s="258"/>
      <c r="K2529" s="258"/>
      <c r="L2529" s="258"/>
      <c r="M2529" s="258"/>
      <c r="N2529" s="258"/>
      <c r="O2529" s="258"/>
      <c r="P2529" s="258"/>
      <c r="Q2529" s="258"/>
      <c r="R2529" s="258"/>
      <c r="S2529" s="258"/>
      <c r="T2529" s="258"/>
      <c r="U2529" s="258"/>
      <c r="V2529" s="279"/>
      <c r="W2529" s="280"/>
    </row>
    <row r="2530" hidden="1" spans="8:23">
      <c r="H2530" s="258"/>
      <c r="I2530" s="258"/>
      <c r="J2530" s="258"/>
      <c r="K2530" s="258"/>
      <c r="L2530" s="258"/>
      <c r="M2530" s="258"/>
      <c r="N2530" s="258"/>
      <c r="O2530" s="258"/>
      <c r="P2530" s="258"/>
      <c r="Q2530" s="258"/>
      <c r="R2530" s="258"/>
      <c r="S2530" s="258"/>
      <c r="T2530" s="258"/>
      <c r="U2530" s="258"/>
      <c r="V2530" s="279"/>
      <c r="W2530" s="280"/>
    </row>
    <row r="2531" hidden="1" spans="8:23">
      <c r="H2531" s="258"/>
      <c r="I2531" s="258"/>
      <c r="J2531" s="258"/>
      <c r="K2531" s="258"/>
      <c r="L2531" s="258"/>
      <c r="M2531" s="258"/>
      <c r="N2531" s="258"/>
      <c r="O2531" s="258"/>
      <c r="P2531" s="258"/>
      <c r="Q2531" s="258"/>
      <c r="R2531" s="258"/>
      <c r="S2531" s="258"/>
      <c r="T2531" s="258"/>
      <c r="U2531" s="258"/>
      <c r="V2531" s="279"/>
      <c r="W2531" s="280"/>
    </row>
    <row r="2532" hidden="1" spans="8:23">
      <c r="H2532" s="258"/>
      <c r="I2532" s="258"/>
      <c r="J2532" s="258"/>
      <c r="K2532" s="258"/>
      <c r="L2532" s="258"/>
      <c r="M2532" s="258"/>
      <c r="N2532" s="258"/>
      <c r="O2532" s="258"/>
      <c r="P2532" s="258"/>
      <c r="Q2532" s="258"/>
      <c r="R2532" s="258"/>
      <c r="S2532" s="258"/>
      <c r="T2532" s="258"/>
      <c r="U2532" s="258"/>
      <c r="V2532" s="279"/>
      <c r="W2532" s="280"/>
    </row>
    <row r="2533" hidden="1" spans="8:23">
      <c r="H2533" s="258"/>
      <c r="I2533" s="258"/>
      <c r="J2533" s="258"/>
      <c r="K2533" s="258"/>
      <c r="L2533" s="258"/>
      <c r="M2533" s="258"/>
      <c r="N2533" s="258"/>
      <c r="O2533" s="258"/>
      <c r="P2533" s="258"/>
      <c r="Q2533" s="258"/>
      <c r="R2533" s="258"/>
      <c r="S2533" s="258"/>
      <c r="T2533" s="258"/>
      <c r="U2533" s="258"/>
      <c r="V2533" s="279"/>
      <c r="W2533" s="280"/>
    </row>
    <row r="2534" hidden="1" spans="8:23">
      <c r="H2534" s="258"/>
      <c r="I2534" s="258"/>
      <c r="J2534" s="258"/>
      <c r="K2534" s="258"/>
      <c r="L2534" s="258"/>
      <c r="M2534" s="258"/>
      <c r="N2534" s="258"/>
      <c r="O2534" s="258"/>
      <c r="P2534" s="258"/>
      <c r="Q2534" s="258"/>
      <c r="R2534" s="258"/>
      <c r="S2534" s="258"/>
      <c r="T2534" s="258"/>
      <c r="U2534" s="258"/>
      <c r="V2534" s="279"/>
      <c r="W2534" s="280"/>
    </row>
    <row r="2535" hidden="1" spans="8:23">
      <c r="H2535" s="258"/>
      <c r="I2535" s="258"/>
      <c r="J2535" s="258"/>
      <c r="K2535" s="258"/>
      <c r="L2535" s="258"/>
      <c r="M2535" s="258"/>
      <c r="N2535" s="258"/>
      <c r="O2535" s="258"/>
      <c r="P2535" s="258"/>
      <c r="Q2535" s="258"/>
      <c r="R2535" s="258"/>
      <c r="S2535" s="258"/>
      <c r="T2535" s="258"/>
      <c r="U2535" s="258"/>
      <c r="V2535" s="279"/>
      <c r="W2535" s="280"/>
    </row>
    <row r="2536" hidden="1" spans="8:23">
      <c r="H2536" s="258"/>
      <c r="I2536" s="258"/>
      <c r="J2536" s="258"/>
      <c r="K2536" s="258"/>
      <c r="L2536" s="258"/>
      <c r="M2536" s="258"/>
      <c r="N2536" s="258"/>
      <c r="O2536" s="258"/>
      <c r="P2536" s="258"/>
      <c r="Q2536" s="258"/>
      <c r="R2536" s="258"/>
      <c r="S2536" s="258"/>
      <c r="T2536" s="258"/>
      <c r="U2536" s="258"/>
      <c r="V2536" s="279"/>
      <c r="W2536" s="280"/>
    </row>
    <row r="2537" hidden="1" spans="8:23">
      <c r="H2537" s="258"/>
      <c r="I2537" s="258"/>
      <c r="J2537" s="258"/>
      <c r="K2537" s="258"/>
      <c r="L2537" s="258"/>
      <c r="M2537" s="258"/>
      <c r="N2537" s="258"/>
      <c r="O2537" s="258"/>
      <c r="P2537" s="258"/>
      <c r="Q2537" s="258"/>
      <c r="R2537" s="258"/>
      <c r="S2537" s="258"/>
      <c r="T2537" s="258"/>
      <c r="U2537" s="258"/>
      <c r="V2537" s="279"/>
      <c r="W2537" s="280"/>
    </row>
    <row r="2538" hidden="1" spans="8:23">
      <c r="H2538" s="258"/>
      <c r="I2538" s="258"/>
      <c r="J2538" s="258"/>
      <c r="K2538" s="258"/>
      <c r="L2538" s="258"/>
      <c r="M2538" s="258"/>
      <c r="N2538" s="258"/>
      <c r="O2538" s="258"/>
      <c r="P2538" s="258"/>
      <c r="Q2538" s="258"/>
      <c r="R2538" s="258"/>
      <c r="S2538" s="258"/>
      <c r="T2538" s="258"/>
      <c r="U2538" s="258"/>
      <c r="V2538" s="279"/>
      <c r="W2538" s="280"/>
    </row>
    <row r="2539" hidden="1" spans="8:23">
      <c r="H2539" s="258"/>
      <c r="I2539" s="258"/>
      <c r="J2539" s="258"/>
      <c r="K2539" s="258"/>
      <c r="L2539" s="258"/>
      <c r="M2539" s="258"/>
      <c r="N2539" s="258"/>
      <c r="O2539" s="258"/>
      <c r="P2539" s="258"/>
      <c r="Q2539" s="258"/>
      <c r="R2539" s="258"/>
      <c r="S2539" s="258"/>
      <c r="T2539" s="258"/>
      <c r="U2539" s="258"/>
      <c r="V2539" s="279"/>
      <c r="W2539" s="280"/>
    </row>
    <row r="2540" hidden="1" spans="8:23">
      <c r="H2540" s="258"/>
      <c r="I2540" s="258"/>
      <c r="J2540" s="258"/>
      <c r="K2540" s="258"/>
      <c r="L2540" s="258"/>
      <c r="M2540" s="258"/>
      <c r="N2540" s="258"/>
      <c r="O2540" s="258"/>
      <c r="P2540" s="258"/>
      <c r="Q2540" s="258"/>
      <c r="R2540" s="258"/>
      <c r="S2540" s="258"/>
      <c r="T2540" s="258"/>
      <c r="U2540" s="258"/>
      <c r="V2540" s="279"/>
      <c r="W2540" s="280"/>
    </row>
    <row r="2541" hidden="1" spans="8:23">
      <c r="H2541" s="258"/>
      <c r="I2541" s="258"/>
      <c r="J2541" s="258"/>
      <c r="K2541" s="258"/>
      <c r="L2541" s="258"/>
      <c r="M2541" s="258"/>
      <c r="N2541" s="258"/>
      <c r="O2541" s="258"/>
      <c r="P2541" s="258"/>
      <c r="Q2541" s="258"/>
      <c r="R2541" s="258"/>
      <c r="S2541" s="258"/>
      <c r="T2541" s="258"/>
      <c r="U2541" s="258"/>
      <c r="V2541" s="279"/>
      <c r="W2541" s="280"/>
    </row>
    <row r="2542" hidden="1" spans="8:23">
      <c r="H2542" s="258"/>
      <c r="I2542" s="258"/>
      <c r="J2542" s="258"/>
      <c r="K2542" s="258"/>
      <c r="L2542" s="258"/>
      <c r="M2542" s="258"/>
      <c r="N2542" s="258"/>
      <c r="O2542" s="258"/>
      <c r="P2542" s="258"/>
      <c r="Q2542" s="258"/>
      <c r="R2542" s="258"/>
      <c r="S2542" s="258"/>
      <c r="T2542" s="258"/>
      <c r="U2542" s="258"/>
      <c r="V2542" s="279"/>
      <c r="W2542" s="280"/>
    </row>
    <row r="2543" hidden="1" spans="8:23">
      <c r="H2543" s="258"/>
      <c r="I2543" s="258"/>
      <c r="J2543" s="258"/>
      <c r="K2543" s="258"/>
      <c r="L2543" s="258"/>
      <c r="M2543" s="258"/>
      <c r="N2543" s="258"/>
      <c r="O2543" s="258"/>
      <c r="P2543" s="258"/>
      <c r="Q2543" s="258"/>
      <c r="R2543" s="258"/>
      <c r="S2543" s="258"/>
      <c r="T2543" s="258"/>
      <c r="U2543" s="258"/>
      <c r="V2543" s="279"/>
      <c r="W2543" s="280"/>
    </row>
    <row r="2544" hidden="1" spans="8:23">
      <c r="H2544" s="258"/>
      <c r="I2544" s="258"/>
      <c r="J2544" s="258"/>
      <c r="K2544" s="258"/>
      <c r="L2544" s="258"/>
      <c r="M2544" s="258"/>
      <c r="N2544" s="258"/>
      <c r="O2544" s="258"/>
      <c r="P2544" s="258"/>
      <c r="Q2544" s="258"/>
      <c r="R2544" s="258"/>
      <c r="S2544" s="258"/>
      <c r="T2544" s="258"/>
      <c r="U2544" s="258"/>
      <c r="V2544" s="279"/>
      <c r="W2544" s="280"/>
    </row>
    <row r="2545" hidden="1" spans="8:23">
      <c r="H2545" s="258"/>
      <c r="I2545" s="258"/>
      <c r="J2545" s="258"/>
      <c r="K2545" s="258"/>
      <c r="L2545" s="258"/>
      <c r="M2545" s="258"/>
      <c r="N2545" s="258"/>
      <c r="O2545" s="258"/>
      <c r="P2545" s="258"/>
      <c r="Q2545" s="258"/>
      <c r="R2545" s="258"/>
      <c r="S2545" s="258"/>
      <c r="T2545" s="258"/>
      <c r="U2545" s="258"/>
      <c r="V2545" s="279"/>
      <c r="W2545" s="280"/>
    </row>
    <row r="2546" hidden="1" spans="8:23">
      <c r="H2546" s="258"/>
      <c r="I2546" s="258"/>
      <c r="J2546" s="258"/>
      <c r="K2546" s="258"/>
      <c r="L2546" s="258"/>
      <c r="M2546" s="258"/>
      <c r="N2546" s="258"/>
      <c r="O2546" s="258"/>
      <c r="P2546" s="258"/>
      <c r="Q2546" s="258"/>
      <c r="R2546" s="258"/>
      <c r="S2546" s="258"/>
      <c r="T2546" s="258"/>
      <c r="U2546" s="258"/>
      <c r="V2546" s="279"/>
      <c r="W2546" s="280"/>
    </row>
    <row r="2547" hidden="1" spans="8:23">
      <c r="H2547" s="258"/>
      <c r="I2547" s="258"/>
      <c r="J2547" s="258"/>
      <c r="K2547" s="258"/>
      <c r="L2547" s="258"/>
      <c r="M2547" s="258"/>
      <c r="N2547" s="258"/>
      <c r="O2547" s="258"/>
      <c r="P2547" s="258"/>
      <c r="Q2547" s="258"/>
      <c r="R2547" s="258"/>
      <c r="S2547" s="258"/>
      <c r="T2547" s="258"/>
      <c r="U2547" s="258"/>
      <c r="V2547" s="279"/>
      <c r="W2547" s="280"/>
    </row>
    <row r="2548" hidden="1" spans="8:23">
      <c r="H2548" s="258"/>
      <c r="I2548" s="258"/>
      <c r="J2548" s="258"/>
      <c r="K2548" s="258"/>
      <c r="L2548" s="258"/>
      <c r="M2548" s="258"/>
      <c r="N2548" s="258"/>
      <c r="O2548" s="258"/>
      <c r="P2548" s="258"/>
      <c r="Q2548" s="258"/>
      <c r="R2548" s="258"/>
      <c r="S2548" s="258"/>
      <c r="T2548" s="258"/>
      <c r="U2548" s="258"/>
      <c r="V2548" s="279"/>
      <c r="W2548" s="280"/>
    </row>
    <row r="2549" hidden="1" spans="8:23">
      <c r="H2549" s="258"/>
      <c r="I2549" s="258"/>
      <c r="J2549" s="258"/>
      <c r="K2549" s="258"/>
      <c r="L2549" s="258"/>
      <c r="M2549" s="258"/>
      <c r="N2549" s="258"/>
      <c r="O2549" s="258"/>
      <c r="P2549" s="258"/>
      <c r="Q2549" s="258"/>
      <c r="R2549" s="258"/>
      <c r="S2549" s="258"/>
      <c r="T2549" s="258"/>
      <c r="U2549" s="258"/>
      <c r="V2549" s="279"/>
      <c r="W2549" s="280"/>
    </row>
    <row r="2550" hidden="1" spans="8:23">
      <c r="H2550" s="258"/>
      <c r="I2550" s="258"/>
      <c r="J2550" s="258"/>
      <c r="K2550" s="258"/>
      <c r="L2550" s="258"/>
      <c r="M2550" s="258"/>
      <c r="N2550" s="258"/>
      <c r="O2550" s="258"/>
      <c r="P2550" s="258"/>
      <c r="Q2550" s="258"/>
      <c r="R2550" s="258"/>
      <c r="S2550" s="258"/>
      <c r="T2550" s="258"/>
      <c r="U2550" s="258"/>
      <c r="V2550" s="279"/>
      <c r="W2550" s="280"/>
    </row>
    <row r="2551" hidden="1" spans="8:23">
      <c r="H2551" s="258"/>
      <c r="I2551" s="258"/>
      <c r="J2551" s="258"/>
      <c r="K2551" s="258"/>
      <c r="L2551" s="258"/>
      <c r="M2551" s="258"/>
      <c r="N2551" s="258"/>
      <c r="O2551" s="258"/>
      <c r="P2551" s="258"/>
      <c r="Q2551" s="258"/>
      <c r="R2551" s="258"/>
      <c r="S2551" s="258"/>
      <c r="T2551" s="258"/>
      <c r="U2551" s="258"/>
      <c r="V2551" s="279"/>
      <c r="W2551" s="280"/>
    </row>
    <row r="2552" hidden="1" spans="8:23">
      <c r="H2552" s="258"/>
      <c r="I2552" s="258"/>
      <c r="J2552" s="258"/>
      <c r="K2552" s="258"/>
      <c r="L2552" s="258"/>
      <c r="M2552" s="258"/>
      <c r="N2552" s="258"/>
      <c r="O2552" s="258"/>
      <c r="P2552" s="258"/>
      <c r="Q2552" s="258"/>
      <c r="R2552" s="258"/>
      <c r="S2552" s="258"/>
      <c r="T2552" s="258"/>
      <c r="U2552" s="258"/>
      <c r="V2552" s="279"/>
      <c r="W2552" s="280"/>
    </row>
    <row r="2553" hidden="1" spans="8:23">
      <c r="H2553" s="258"/>
      <c r="I2553" s="258"/>
      <c r="J2553" s="258"/>
      <c r="K2553" s="258"/>
      <c r="L2553" s="258"/>
      <c r="M2553" s="258"/>
      <c r="N2553" s="258"/>
      <c r="O2553" s="258"/>
      <c r="P2553" s="258"/>
      <c r="Q2553" s="258"/>
      <c r="R2553" s="258"/>
      <c r="S2553" s="258"/>
      <c r="T2553" s="258"/>
      <c r="U2553" s="258"/>
      <c r="V2553" s="279"/>
      <c r="W2553" s="280"/>
    </row>
    <row r="2554" hidden="1" spans="8:23">
      <c r="H2554" s="258"/>
      <c r="I2554" s="258"/>
      <c r="J2554" s="258"/>
      <c r="K2554" s="258"/>
      <c r="L2554" s="258"/>
      <c r="M2554" s="258"/>
      <c r="N2554" s="258"/>
      <c r="O2554" s="258"/>
      <c r="P2554" s="258"/>
      <c r="Q2554" s="258"/>
      <c r="R2554" s="258"/>
      <c r="S2554" s="258"/>
      <c r="T2554" s="258"/>
      <c r="U2554" s="258"/>
      <c r="V2554" s="279"/>
      <c r="W2554" s="280"/>
    </row>
    <row r="2555" hidden="1" spans="8:23">
      <c r="H2555" s="258"/>
      <c r="I2555" s="258"/>
      <c r="J2555" s="258"/>
      <c r="K2555" s="258"/>
      <c r="L2555" s="258"/>
      <c r="M2555" s="258"/>
      <c r="N2555" s="258"/>
      <c r="O2555" s="258"/>
      <c r="P2555" s="258"/>
      <c r="Q2555" s="258"/>
      <c r="R2555" s="258"/>
      <c r="S2555" s="258"/>
      <c r="T2555" s="258"/>
      <c r="U2555" s="258"/>
      <c r="V2555" s="279"/>
      <c r="W2555" s="280"/>
    </row>
    <row r="2556" hidden="1" spans="8:23">
      <c r="H2556" s="258"/>
      <c r="I2556" s="258"/>
      <c r="J2556" s="258"/>
      <c r="K2556" s="258"/>
      <c r="L2556" s="258"/>
      <c r="M2556" s="258"/>
      <c r="N2556" s="258"/>
      <c r="O2556" s="258"/>
      <c r="P2556" s="258"/>
      <c r="Q2556" s="258"/>
      <c r="R2556" s="258"/>
      <c r="S2556" s="258"/>
      <c r="T2556" s="258"/>
      <c r="U2556" s="258"/>
      <c r="V2556" s="279"/>
      <c r="W2556" s="280"/>
    </row>
    <row r="2557" hidden="1" spans="8:23">
      <c r="H2557" s="258"/>
      <c r="I2557" s="258"/>
      <c r="J2557" s="258"/>
      <c r="K2557" s="258"/>
      <c r="L2557" s="258"/>
      <c r="M2557" s="258"/>
      <c r="N2557" s="258"/>
      <c r="O2557" s="258"/>
      <c r="P2557" s="258"/>
      <c r="Q2557" s="258"/>
      <c r="R2557" s="258"/>
      <c r="S2557" s="258"/>
      <c r="T2557" s="258"/>
      <c r="U2557" s="258"/>
      <c r="V2557" s="279"/>
      <c r="W2557" s="280"/>
    </row>
    <row r="2558" hidden="1" spans="8:23">
      <c r="H2558" s="258"/>
      <c r="I2558" s="258"/>
      <c r="J2558" s="258"/>
      <c r="K2558" s="258"/>
      <c r="L2558" s="258"/>
      <c r="M2558" s="258"/>
      <c r="N2558" s="258"/>
      <c r="O2558" s="258"/>
      <c r="P2558" s="258"/>
      <c r="Q2558" s="258"/>
      <c r="R2558" s="258"/>
      <c r="S2558" s="258"/>
      <c r="T2558" s="258"/>
      <c r="U2558" s="258"/>
      <c r="V2558" s="279"/>
      <c r="W2558" s="280"/>
    </row>
    <row r="2559" hidden="1" spans="8:23">
      <c r="H2559" s="258"/>
      <c r="I2559" s="258"/>
      <c r="J2559" s="258"/>
      <c r="K2559" s="258"/>
      <c r="L2559" s="258"/>
      <c r="M2559" s="258"/>
      <c r="N2559" s="258"/>
      <c r="O2559" s="258"/>
      <c r="P2559" s="258"/>
      <c r="Q2559" s="258"/>
      <c r="R2559" s="258"/>
      <c r="S2559" s="258"/>
      <c r="T2559" s="258"/>
      <c r="U2559" s="258"/>
      <c r="V2559" s="279"/>
      <c r="W2559" s="280"/>
    </row>
    <row r="2560" hidden="1" spans="8:23">
      <c r="H2560" s="258"/>
      <c r="I2560" s="258"/>
      <c r="J2560" s="258"/>
      <c r="K2560" s="258"/>
      <c r="L2560" s="258"/>
      <c r="M2560" s="258"/>
      <c r="N2560" s="258"/>
      <c r="O2560" s="258"/>
      <c r="P2560" s="258"/>
      <c r="Q2560" s="258"/>
      <c r="R2560" s="258"/>
      <c r="S2560" s="258"/>
      <c r="T2560" s="258"/>
      <c r="U2560" s="258"/>
      <c r="V2560" s="279"/>
      <c r="W2560" s="280"/>
    </row>
    <row r="2561" hidden="1" spans="8:23">
      <c r="H2561" s="258"/>
      <c r="I2561" s="258"/>
      <c r="J2561" s="258"/>
      <c r="K2561" s="258"/>
      <c r="L2561" s="258"/>
      <c r="M2561" s="258"/>
      <c r="N2561" s="258"/>
      <c r="O2561" s="258"/>
      <c r="P2561" s="258"/>
      <c r="Q2561" s="258"/>
      <c r="R2561" s="258"/>
      <c r="S2561" s="258"/>
      <c r="T2561" s="258"/>
      <c r="U2561" s="258"/>
      <c r="V2561" s="279"/>
      <c r="W2561" s="280"/>
    </row>
    <row r="2562" hidden="1" spans="8:23">
      <c r="H2562" s="258"/>
      <c r="I2562" s="258"/>
      <c r="J2562" s="258"/>
      <c r="K2562" s="258"/>
      <c r="L2562" s="258"/>
      <c r="M2562" s="258"/>
      <c r="N2562" s="258"/>
      <c r="O2562" s="258"/>
      <c r="P2562" s="258"/>
      <c r="Q2562" s="258"/>
      <c r="R2562" s="258"/>
      <c r="S2562" s="258"/>
      <c r="T2562" s="258"/>
      <c r="U2562" s="258"/>
      <c r="V2562" s="279"/>
      <c r="W2562" s="280"/>
    </row>
    <row r="2563" hidden="1" spans="8:23">
      <c r="H2563" s="258"/>
      <c r="I2563" s="258"/>
      <c r="J2563" s="258"/>
      <c r="K2563" s="258"/>
      <c r="L2563" s="258"/>
      <c r="M2563" s="258"/>
      <c r="N2563" s="258"/>
      <c r="O2563" s="258"/>
      <c r="P2563" s="258"/>
      <c r="Q2563" s="258"/>
      <c r="R2563" s="258"/>
      <c r="S2563" s="258"/>
      <c r="T2563" s="258"/>
      <c r="U2563" s="258"/>
      <c r="V2563" s="279"/>
      <c r="W2563" s="280"/>
    </row>
    <row r="2564" hidden="1" spans="8:23">
      <c r="H2564" s="258"/>
      <c r="I2564" s="258"/>
      <c r="J2564" s="258"/>
      <c r="K2564" s="258"/>
      <c r="L2564" s="258"/>
      <c r="M2564" s="258"/>
      <c r="N2564" s="258"/>
      <c r="O2564" s="258"/>
      <c r="P2564" s="258"/>
      <c r="Q2564" s="258"/>
      <c r="R2564" s="258"/>
      <c r="S2564" s="258"/>
      <c r="T2564" s="258"/>
      <c r="U2564" s="258"/>
      <c r="V2564" s="279"/>
      <c r="W2564" s="280"/>
    </row>
    <row r="2565" hidden="1" spans="8:23">
      <c r="H2565" s="258"/>
      <c r="I2565" s="258"/>
      <c r="J2565" s="258"/>
      <c r="K2565" s="258"/>
      <c r="L2565" s="258"/>
      <c r="M2565" s="258"/>
      <c r="N2565" s="258"/>
      <c r="O2565" s="258"/>
      <c r="P2565" s="258"/>
      <c r="Q2565" s="258"/>
      <c r="R2565" s="258"/>
      <c r="S2565" s="258"/>
      <c r="T2565" s="258"/>
      <c r="U2565" s="258"/>
      <c r="V2565" s="279"/>
      <c r="W2565" s="280"/>
    </row>
    <row r="2566" hidden="1" spans="8:23">
      <c r="H2566" s="258"/>
      <c r="I2566" s="258"/>
      <c r="J2566" s="258"/>
      <c r="K2566" s="258"/>
      <c r="L2566" s="258"/>
      <c r="M2566" s="258"/>
      <c r="N2566" s="258"/>
      <c r="O2566" s="258"/>
      <c r="P2566" s="258"/>
      <c r="Q2566" s="258"/>
      <c r="R2566" s="258"/>
      <c r="S2566" s="258"/>
      <c r="T2566" s="258"/>
      <c r="U2566" s="258"/>
      <c r="V2566" s="279"/>
      <c r="W2566" s="280"/>
    </row>
    <row r="2567" hidden="1" spans="8:23">
      <c r="H2567" s="258"/>
      <c r="I2567" s="258"/>
      <c r="J2567" s="258"/>
      <c r="K2567" s="258"/>
      <c r="L2567" s="258"/>
      <c r="M2567" s="258"/>
      <c r="N2567" s="258"/>
      <c r="O2567" s="258"/>
      <c r="P2567" s="258"/>
      <c r="Q2567" s="258"/>
      <c r="R2567" s="258"/>
      <c r="S2567" s="258"/>
      <c r="T2567" s="258"/>
      <c r="U2567" s="258"/>
      <c r="V2567" s="279"/>
      <c r="W2567" s="280"/>
    </row>
    <row r="2568" hidden="1" spans="8:23">
      <c r="H2568" s="258"/>
      <c r="I2568" s="258"/>
      <c r="J2568" s="258"/>
      <c r="K2568" s="258"/>
      <c r="L2568" s="258"/>
      <c r="M2568" s="258"/>
      <c r="N2568" s="258"/>
      <c r="O2568" s="258"/>
      <c r="P2568" s="258"/>
      <c r="Q2568" s="258"/>
      <c r="R2568" s="258"/>
      <c r="S2568" s="258"/>
      <c r="T2568" s="258"/>
      <c r="U2568" s="258"/>
      <c r="V2568" s="279"/>
      <c r="W2568" s="280"/>
    </row>
    <row r="2569" hidden="1" spans="8:23">
      <c r="H2569" s="258"/>
      <c r="I2569" s="258"/>
      <c r="J2569" s="258"/>
      <c r="K2569" s="258"/>
      <c r="L2569" s="258"/>
      <c r="M2569" s="258"/>
      <c r="N2569" s="258"/>
      <c r="O2569" s="258"/>
      <c r="P2569" s="258"/>
      <c r="Q2569" s="258"/>
      <c r="R2569" s="258"/>
      <c r="S2569" s="258"/>
      <c r="T2569" s="258"/>
      <c r="U2569" s="258"/>
      <c r="V2569" s="279"/>
      <c r="W2569" s="280"/>
    </row>
    <row r="2570" hidden="1" spans="8:23">
      <c r="H2570" s="258"/>
      <c r="I2570" s="258"/>
      <c r="J2570" s="258"/>
      <c r="K2570" s="258"/>
      <c r="L2570" s="258"/>
      <c r="M2570" s="258"/>
      <c r="N2570" s="258"/>
      <c r="O2570" s="258"/>
      <c r="P2570" s="258"/>
      <c r="Q2570" s="258"/>
      <c r="R2570" s="258"/>
      <c r="S2570" s="258"/>
      <c r="T2570" s="258"/>
      <c r="U2570" s="258"/>
      <c r="V2570" s="279"/>
      <c r="W2570" s="280"/>
    </row>
    <row r="2571" hidden="1" spans="8:23">
      <c r="H2571" s="258"/>
      <c r="I2571" s="258"/>
      <c r="J2571" s="258"/>
      <c r="K2571" s="258"/>
      <c r="L2571" s="258"/>
      <c r="M2571" s="258"/>
      <c r="N2571" s="258"/>
      <c r="O2571" s="258"/>
      <c r="P2571" s="258"/>
      <c r="Q2571" s="258"/>
      <c r="R2571" s="258"/>
      <c r="S2571" s="258"/>
      <c r="T2571" s="258"/>
      <c r="U2571" s="258"/>
      <c r="V2571" s="279"/>
      <c r="W2571" s="280"/>
    </row>
    <row r="2572" hidden="1" spans="8:23">
      <c r="H2572" s="258"/>
      <c r="I2572" s="258"/>
      <c r="J2572" s="258"/>
      <c r="K2572" s="258"/>
      <c r="L2572" s="258"/>
      <c r="M2572" s="258"/>
      <c r="N2572" s="258"/>
      <c r="O2572" s="258"/>
      <c r="P2572" s="258"/>
      <c r="Q2572" s="258"/>
      <c r="R2572" s="258"/>
      <c r="S2572" s="258"/>
      <c r="T2572" s="258"/>
      <c r="U2572" s="258"/>
      <c r="V2572" s="279"/>
      <c r="W2572" s="280"/>
    </row>
    <row r="2573" hidden="1" spans="8:23">
      <c r="H2573" s="258"/>
      <c r="I2573" s="258"/>
      <c r="J2573" s="258"/>
      <c r="K2573" s="258"/>
      <c r="L2573" s="258"/>
      <c r="M2573" s="258"/>
      <c r="N2573" s="258"/>
      <c r="O2573" s="258"/>
      <c r="P2573" s="258"/>
      <c r="Q2573" s="258"/>
      <c r="R2573" s="258"/>
      <c r="S2573" s="258"/>
      <c r="T2573" s="258"/>
      <c r="U2573" s="258"/>
      <c r="V2573" s="279"/>
      <c r="W2573" s="280"/>
    </row>
    <row r="2574" hidden="1" spans="8:23">
      <c r="H2574" s="258"/>
      <c r="I2574" s="258"/>
      <c r="J2574" s="258"/>
      <c r="K2574" s="258"/>
      <c r="L2574" s="258"/>
      <c r="M2574" s="258"/>
      <c r="N2574" s="258"/>
      <c r="O2574" s="258"/>
      <c r="P2574" s="258"/>
      <c r="Q2574" s="258"/>
      <c r="R2574" s="258"/>
      <c r="S2574" s="258"/>
      <c r="T2574" s="258"/>
      <c r="U2574" s="258"/>
      <c r="V2574" s="279"/>
      <c r="W2574" s="280"/>
    </row>
    <row r="2575" hidden="1" spans="8:23">
      <c r="H2575" s="258"/>
      <c r="I2575" s="258"/>
      <c r="J2575" s="258"/>
      <c r="K2575" s="258"/>
      <c r="L2575" s="258"/>
      <c r="M2575" s="258"/>
      <c r="N2575" s="258"/>
      <c r="O2575" s="258"/>
      <c r="P2575" s="258"/>
      <c r="Q2575" s="258"/>
      <c r="R2575" s="258"/>
      <c r="S2575" s="258"/>
      <c r="T2575" s="258"/>
      <c r="U2575" s="258"/>
      <c r="V2575" s="279"/>
      <c r="W2575" s="280"/>
    </row>
    <row r="2576" hidden="1" spans="8:23">
      <c r="H2576" s="258"/>
      <c r="I2576" s="258"/>
      <c r="J2576" s="258"/>
      <c r="K2576" s="258"/>
      <c r="L2576" s="258"/>
      <c r="M2576" s="258"/>
      <c r="N2576" s="258"/>
      <c r="O2576" s="258"/>
      <c r="P2576" s="258"/>
      <c r="Q2576" s="258"/>
      <c r="R2576" s="258"/>
      <c r="S2576" s="258"/>
      <c r="T2576" s="258"/>
      <c r="U2576" s="258"/>
      <c r="V2576" s="279"/>
      <c r="W2576" s="280"/>
    </row>
    <row r="2577" hidden="1" spans="8:23">
      <c r="H2577" s="258"/>
      <c r="I2577" s="258"/>
      <c r="J2577" s="258"/>
      <c r="K2577" s="258"/>
      <c r="L2577" s="258"/>
      <c r="M2577" s="258"/>
      <c r="N2577" s="258"/>
      <c r="O2577" s="258"/>
      <c r="P2577" s="258"/>
      <c r="Q2577" s="258"/>
      <c r="R2577" s="258"/>
      <c r="S2577" s="258"/>
      <c r="T2577" s="258"/>
      <c r="U2577" s="258"/>
      <c r="V2577" s="279"/>
      <c r="W2577" s="280"/>
    </row>
    <row r="2578" hidden="1" spans="8:23">
      <c r="H2578" s="258"/>
      <c r="I2578" s="258"/>
      <c r="J2578" s="258"/>
      <c r="K2578" s="258"/>
      <c r="L2578" s="258"/>
      <c r="M2578" s="258"/>
      <c r="N2578" s="258"/>
      <c r="O2578" s="258"/>
      <c r="P2578" s="258"/>
      <c r="Q2578" s="258"/>
      <c r="R2578" s="258"/>
      <c r="S2578" s="258"/>
      <c r="T2578" s="258"/>
      <c r="U2578" s="258"/>
      <c r="V2578" s="279"/>
      <c r="W2578" s="280"/>
    </row>
    <row r="2579" hidden="1" spans="8:23">
      <c r="H2579" s="258"/>
      <c r="I2579" s="258"/>
      <c r="J2579" s="258"/>
      <c r="K2579" s="258"/>
      <c r="L2579" s="258"/>
      <c r="M2579" s="258"/>
      <c r="N2579" s="258"/>
      <c r="O2579" s="258"/>
      <c r="P2579" s="258"/>
      <c r="Q2579" s="258"/>
      <c r="R2579" s="258"/>
      <c r="S2579" s="258"/>
      <c r="T2579" s="258"/>
      <c r="U2579" s="258"/>
      <c r="V2579" s="279"/>
      <c r="W2579" s="280"/>
    </row>
    <row r="2580" hidden="1" spans="8:23">
      <c r="H2580" s="258"/>
      <c r="I2580" s="258"/>
      <c r="J2580" s="258"/>
      <c r="K2580" s="258"/>
      <c r="L2580" s="258"/>
      <c r="M2580" s="258"/>
      <c r="N2580" s="258"/>
      <c r="O2580" s="258"/>
      <c r="P2580" s="258"/>
      <c r="Q2580" s="258"/>
      <c r="R2580" s="258"/>
      <c r="S2580" s="258"/>
      <c r="T2580" s="258"/>
      <c r="U2580" s="258"/>
      <c r="V2580" s="279"/>
      <c r="W2580" s="280"/>
    </row>
    <row r="2581" hidden="1" spans="8:23">
      <c r="H2581" s="258"/>
      <c r="I2581" s="258"/>
      <c r="J2581" s="258"/>
      <c r="K2581" s="258"/>
      <c r="L2581" s="258"/>
      <c r="M2581" s="258"/>
      <c r="N2581" s="258"/>
      <c r="O2581" s="258"/>
      <c r="P2581" s="258"/>
      <c r="Q2581" s="258"/>
      <c r="R2581" s="258"/>
      <c r="S2581" s="258"/>
      <c r="T2581" s="258"/>
      <c r="U2581" s="258"/>
      <c r="V2581" s="279"/>
      <c r="W2581" s="280"/>
    </row>
    <row r="2582" hidden="1" spans="8:23">
      <c r="H2582" s="258"/>
      <c r="I2582" s="258"/>
      <c r="J2582" s="258"/>
      <c r="K2582" s="258"/>
      <c r="L2582" s="258"/>
      <c r="M2582" s="258"/>
      <c r="N2582" s="258"/>
      <c r="O2582" s="258"/>
      <c r="P2582" s="258"/>
      <c r="Q2582" s="258"/>
      <c r="R2582" s="258"/>
      <c r="S2582" s="258"/>
      <c r="T2582" s="258"/>
      <c r="U2582" s="258"/>
      <c r="V2582" s="279"/>
      <c r="W2582" s="280"/>
    </row>
    <row r="2583" hidden="1" spans="8:23">
      <c r="H2583" s="258"/>
      <c r="I2583" s="258"/>
      <c r="J2583" s="258"/>
      <c r="K2583" s="258"/>
      <c r="L2583" s="258"/>
      <c r="M2583" s="258"/>
      <c r="N2583" s="258"/>
      <c r="O2583" s="258"/>
      <c r="P2583" s="258"/>
      <c r="Q2583" s="258"/>
      <c r="R2583" s="258"/>
      <c r="S2583" s="258"/>
      <c r="T2583" s="258"/>
      <c r="U2583" s="258"/>
      <c r="V2583" s="279"/>
      <c r="W2583" s="280"/>
    </row>
    <row r="2584" hidden="1" spans="8:23">
      <c r="H2584" s="258"/>
      <c r="I2584" s="258"/>
      <c r="J2584" s="258"/>
      <c r="K2584" s="258"/>
      <c r="L2584" s="258"/>
      <c r="M2584" s="258"/>
      <c r="N2584" s="258"/>
      <c r="O2584" s="258"/>
      <c r="P2584" s="258"/>
      <c r="Q2584" s="258"/>
      <c r="R2584" s="258"/>
      <c r="S2584" s="258"/>
      <c r="T2584" s="258"/>
      <c r="U2584" s="258"/>
      <c r="V2584" s="279"/>
      <c r="W2584" s="280"/>
    </row>
    <row r="2585" hidden="1" spans="8:23">
      <c r="H2585" s="258"/>
      <c r="I2585" s="258"/>
      <c r="J2585" s="258"/>
      <c r="K2585" s="258"/>
      <c r="L2585" s="258"/>
      <c r="M2585" s="258"/>
      <c r="N2585" s="258"/>
      <c r="O2585" s="258"/>
      <c r="P2585" s="258"/>
      <c r="Q2585" s="258"/>
      <c r="R2585" s="258"/>
      <c r="S2585" s="258"/>
      <c r="T2585" s="258"/>
      <c r="U2585" s="258"/>
      <c r="V2585" s="279"/>
      <c r="W2585" s="280"/>
    </row>
    <row r="2586" hidden="1" spans="8:23">
      <c r="H2586" s="258"/>
      <c r="I2586" s="258"/>
      <c r="J2586" s="258"/>
      <c r="K2586" s="258"/>
      <c r="L2586" s="258"/>
      <c r="M2586" s="258"/>
      <c r="N2586" s="258"/>
      <c r="O2586" s="258"/>
      <c r="P2586" s="258"/>
      <c r="Q2586" s="258"/>
      <c r="R2586" s="258"/>
      <c r="S2586" s="258"/>
      <c r="T2586" s="258"/>
      <c r="U2586" s="258"/>
      <c r="V2586" s="279"/>
      <c r="W2586" s="280"/>
    </row>
    <row r="2587" hidden="1" spans="8:23">
      <c r="H2587" s="258"/>
      <c r="I2587" s="258"/>
      <c r="J2587" s="258"/>
      <c r="K2587" s="258"/>
      <c r="L2587" s="258"/>
      <c r="M2587" s="258"/>
      <c r="N2587" s="258"/>
      <c r="O2587" s="258"/>
      <c r="P2587" s="258"/>
      <c r="Q2587" s="258"/>
      <c r="R2587" s="258"/>
      <c r="S2587" s="258"/>
      <c r="T2587" s="258"/>
      <c r="U2587" s="258"/>
      <c r="V2587" s="279"/>
      <c r="W2587" s="280"/>
    </row>
    <row r="2588" hidden="1" spans="8:23">
      <c r="H2588" s="258"/>
      <c r="I2588" s="258"/>
      <c r="J2588" s="258"/>
      <c r="K2588" s="258"/>
      <c r="L2588" s="258"/>
      <c r="M2588" s="258"/>
      <c r="N2588" s="258"/>
      <c r="O2588" s="258"/>
      <c r="P2588" s="258"/>
      <c r="Q2588" s="258"/>
      <c r="R2588" s="258"/>
      <c r="S2588" s="258"/>
      <c r="T2588" s="258"/>
      <c r="U2588" s="258"/>
      <c r="V2588" s="279"/>
      <c r="W2588" s="280"/>
    </row>
    <row r="2589" hidden="1" spans="8:23">
      <c r="H2589" s="258"/>
      <c r="I2589" s="258"/>
      <c r="J2589" s="258"/>
      <c r="K2589" s="258"/>
      <c r="L2589" s="258"/>
      <c r="M2589" s="258"/>
      <c r="N2589" s="258"/>
      <c r="O2589" s="258"/>
      <c r="P2589" s="258"/>
      <c r="Q2589" s="258"/>
      <c r="R2589" s="258"/>
      <c r="S2589" s="258"/>
      <c r="T2589" s="258"/>
      <c r="U2589" s="258"/>
      <c r="V2589" s="279"/>
      <c r="W2589" s="280"/>
    </row>
    <row r="2590" hidden="1" spans="8:23">
      <c r="H2590" s="258"/>
      <c r="I2590" s="258"/>
      <c r="J2590" s="258"/>
      <c r="K2590" s="258"/>
      <c r="L2590" s="258"/>
      <c r="M2590" s="258"/>
      <c r="N2590" s="258"/>
      <c r="O2590" s="258"/>
      <c r="P2590" s="258"/>
      <c r="Q2590" s="258"/>
      <c r="R2590" s="258"/>
      <c r="S2590" s="258"/>
      <c r="T2590" s="258"/>
      <c r="U2590" s="258"/>
      <c r="V2590" s="279"/>
      <c r="W2590" s="280"/>
    </row>
    <row r="2591" hidden="1" spans="8:23">
      <c r="H2591" s="258"/>
      <c r="I2591" s="258"/>
      <c r="J2591" s="258"/>
      <c r="K2591" s="258"/>
      <c r="L2591" s="258"/>
      <c r="M2591" s="258"/>
      <c r="N2591" s="258"/>
      <c r="O2591" s="258"/>
      <c r="P2591" s="258"/>
      <c r="Q2591" s="258"/>
      <c r="R2591" s="258"/>
      <c r="S2591" s="258"/>
      <c r="T2591" s="258"/>
      <c r="U2591" s="258"/>
      <c r="V2591" s="279"/>
      <c r="W2591" s="280"/>
    </row>
    <row r="2592" hidden="1" spans="8:23">
      <c r="H2592" s="258"/>
      <c r="I2592" s="258"/>
      <c r="J2592" s="258"/>
      <c r="K2592" s="258"/>
      <c r="L2592" s="258"/>
      <c r="M2592" s="258"/>
      <c r="N2592" s="258"/>
      <c r="O2592" s="258"/>
      <c r="P2592" s="258"/>
      <c r="Q2592" s="258"/>
      <c r="R2592" s="258"/>
      <c r="S2592" s="258"/>
      <c r="T2592" s="258"/>
      <c r="U2592" s="258"/>
      <c r="V2592" s="279"/>
      <c r="W2592" s="280"/>
    </row>
    <row r="2593" hidden="1" spans="8:23">
      <c r="H2593" s="258"/>
      <c r="I2593" s="258"/>
      <c r="J2593" s="258"/>
      <c r="K2593" s="258"/>
      <c r="L2593" s="258"/>
      <c r="M2593" s="258"/>
      <c r="N2593" s="258"/>
      <c r="O2593" s="258"/>
      <c r="P2593" s="258"/>
      <c r="Q2593" s="258"/>
      <c r="R2593" s="258"/>
      <c r="S2593" s="258"/>
      <c r="T2593" s="258"/>
      <c r="U2593" s="258"/>
      <c r="V2593" s="279"/>
      <c r="W2593" s="280"/>
    </row>
    <row r="2594" hidden="1" spans="8:23">
      <c r="H2594" s="258"/>
      <c r="I2594" s="258"/>
      <c r="J2594" s="258"/>
      <c r="K2594" s="258"/>
      <c r="L2594" s="258"/>
      <c r="M2594" s="258"/>
      <c r="N2594" s="258"/>
      <c r="O2594" s="258"/>
      <c r="P2594" s="258"/>
      <c r="Q2594" s="258"/>
      <c r="R2594" s="258"/>
      <c r="S2594" s="258"/>
      <c r="T2594" s="258"/>
      <c r="U2594" s="258"/>
      <c r="V2594" s="279"/>
      <c r="W2594" s="280"/>
    </row>
    <row r="2595" hidden="1" spans="8:23">
      <c r="H2595" s="258"/>
      <c r="I2595" s="258"/>
      <c r="J2595" s="258"/>
      <c r="K2595" s="258"/>
      <c r="L2595" s="258"/>
      <c r="M2595" s="258"/>
      <c r="N2595" s="258"/>
      <c r="O2595" s="258"/>
      <c r="P2595" s="258"/>
      <c r="Q2595" s="258"/>
      <c r="R2595" s="258"/>
      <c r="S2595" s="258"/>
      <c r="T2595" s="258"/>
      <c r="U2595" s="258"/>
      <c r="V2595" s="279"/>
      <c r="W2595" s="280"/>
    </row>
    <row r="2596" hidden="1" spans="8:23">
      <c r="H2596" s="258"/>
      <c r="I2596" s="258"/>
      <c r="J2596" s="258"/>
      <c r="K2596" s="258"/>
      <c r="L2596" s="258"/>
      <c r="M2596" s="258"/>
      <c r="N2596" s="258"/>
      <c r="O2596" s="258"/>
      <c r="P2596" s="258"/>
      <c r="Q2596" s="258"/>
      <c r="R2596" s="258"/>
      <c r="S2596" s="258"/>
      <c r="T2596" s="258"/>
      <c r="U2596" s="258"/>
      <c r="V2596" s="279"/>
      <c r="W2596" s="280"/>
    </row>
    <row r="2597" hidden="1" spans="8:23">
      <c r="H2597" s="258"/>
      <c r="I2597" s="258"/>
      <c r="J2597" s="258"/>
      <c r="K2597" s="258"/>
      <c r="L2597" s="258"/>
      <c r="M2597" s="258"/>
      <c r="N2597" s="258"/>
      <c r="O2597" s="258"/>
      <c r="P2597" s="258"/>
      <c r="Q2597" s="258"/>
      <c r="R2597" s="258"/>
      <c r="S2597" s="258"/>
      <c r="T2597" s="258"/>
      <c r="U2597" s="258"/>
      <c r="V2597" s="279"/>
      <c r="W2597" s="280"/>
    </row>
    <row r="2598" hidden="1" spans="8:23">
      <c r="H2598" s="258"/>
      <c r="I2598" s="258"/>
      <c r="J2598" s="258"/>
      <c r="K2598" s="258"/>
      <c r="L2598" s="258"/>
      <c r="M2598" s="258"/>
      <c r="N2598" s="258"/>
      <c r="O2598" s="258"/>
      <c r="P2598" s="258"/>
      <c r="Q2598" s="258"/>
      <c r="R2598" s="258"/>
      <c r="S2598" s="258"/>
      <c r="T2598" s="258"/>
      <c r="U2598" s="258"/>
      <c r="V2598" s="279"/>
      <c r="W2598" s="280"/>
    </row>
    <row r="2599" hidden="1" spans="8:23">
      <c r="H2599" s="258"/>
      <c r="I2599" s="258"/>
      <c r="J2599" s="258"/>
      <c r="K2599" s="258"/>
      <c r="L2599" s="258"/>
      <c r="M2599" s="258"/>
      <c r="N2599" s="258"/>
      <c r="O2599" s="258"/>
      <c r="P2599" s="258"/>
      <c r="Q2599" s="258"/>
      <c r="R2599" s="258"/>
      <c r="S2599" s="258"/>
      <c r="T2599" s="258"/>
      <c r="U2599" s="258"/>
      <c r="V2599" s="279"/>
      <c r="W2599" s="280"/>
    </row>
    <row r="2600" hidden="1" spans="8:23">
      <c r="H2600" s="258"/>
      <c r="I2600" s="258"/>
      <c r="J2600" s="258"/>
      <c r="K2600" s="258"/>
      <c r="L2600" s="258"/>
      <c r="M2600" s="258"/>
      <c r="N2600" s="258"/>
      <c r="O2600" s="258"/>
      <c r="P2600" s="258"/>
      <c r="Q2600" s="258"/>
      <c r="R2600" s="258"/>
      <c r="S2600" s="258"/>
      <c r="T2600" s="258"/>
      <c r="U2600" s="258"/>
      <c r="V2600" s="279"/>
      <c r="W2600" s="280"/>
    </row>
    <row r="2601" hidden="1" spans="8:23">
      <c r="H2601" s="258"/>
      <c r="I2601" s="258"/>
      <c r="J2601" s="258"/>
      <c r="K2601" s="258"/>
      <c r="L2601" s="258"/>
      <c r="M2601" s="258"/>
      <c r="N2601" s="258"/>
      <c r="O2601" s="258"/>
      <c r="P2601" s="258"/>
      <c r="Q2601" s="258"/>
      <c r="R2601" s="258"/>
      <c r="S2601" s="258"/>
      <c r="T2601" s="258"/>
      <c r="U2601" s="258"/>
      <c r="V2601" s="279"/>
      <c r="W2601" s="280"/>
    </row>
    <row r="2602" hidden="1" spans="8:23">
      <c r="H2602" s="258"/>
      <c r="I2602" s="258"/>
      <c r="J2602" s="258"/>
      <c r="K2602" s="258"/>
      <c r="L2602" s="258"/>
      <c r="M2602" s="258"/>
      <c r="N2602" s="258"/>
      <c r="O2602" s="258"/>
      <c r="P2602" s="258"/>
      <c r="Q2602" s="258"/>
      <c r="R2602" s="258"/>
      <c r="S2602" s="258"/>
      <c r="T2602" s="258"/>
      <c r="U2602" s="258"/>
      <c r="V2602" s="279"/>
      <c r="W2602" s="280"/>
    </row>
    <row r="2603" hidden="1" spans="8:23">
      <c r="H2603" s="258"/>
      <c r="I2603" s="258"/>
      <c r="J2603" s="258"/>
      <c r="K2603" s="258"/>
      <c r="L2603" s="258"/>
      <c r="M2603" s="258"/>
      <c r="N2603" s="258"/>
      <c r="O2603" s="258"/>
      <c r="P2603" s="258"/>
      <c r="Q2603" s="258"/>
      <c r="R2603" s="258"/>
      <c r="S2603" s="258"/>
      <c r="T2603" s="258"/>
      <c r="U2603" s="258"/>
      <c r="V2603" s="279"/>
      <c r="W2603" s="280"/>
    </row>
    <row r="2604" hidden="1" spans="8:23">
      <c r="H2604" s="258"/>
      <c r="I2604" s="258"/>
      <c r="J2604" s="258"/>
      <c r="K2604" s="258"/>
      <c r="L2604" s="258"/>
      <c r="M2604" s="258"/>
      <c r="N2604" s="258"/>
      <c r="O2604" s="258"/>
      <c r="P2604" s="258"/>
      <c r="Q2604" s="258"/>
      <c r="R2604" s="258"/>
      <c r="S2604" s="258"/>
      <c r="T2604" s="258"/>
      <c r="U2604" s="258"/>
      <c r="V2604" s="279"/>
      <c r="W2604" s="280"/>
    </row>
    <row r="2605" hidden="1" spans="8:23">
      <c r="H2605" s="258"/>
      <c r="I2605" s="258"/>
      <c r="J2605" s="258"/>
      <c r="K2605" s="258"/>
      <c r="L2605" s="258"/>
      <c r="M2605" s="258"/>
      <c r="N2605" s="258"/>
      <c r="O2605" s="258"/>
      <c r="P2605" s="258"/>
      <c r="Q2605" s="258"/>
      <c r="R2605" s="258"/>
      <c r="S2605" s="258"/>
      <c r="T2605" s="258"/>
      <c r="U2605" s="258"/>
      <c r="V2605" s="279"/>
      <c r="W2605" s="280"/>
    </row>
    <row r="2606" hidden="1" spans="8:23">
      <c r="H2606" s="258"/>
      <c r="I2606" s="258"/>
      <c r="J2606" s="258"/>
      <c r="K2606" s="258"/>
      <c r="L2606" s="258"/>
      <c r="M2606" s="258"/>
      <c r="N2606" s="258"/>
      <c r="O2606" s="258"/>
      <c r="P2606" s="258"/>
      <c r="Q2606" s="258"/>
      <c r="R2606" s="258"/>
      <c r="S2606" s="258"/>
      <c r="T2606" s="258"/>
      <c r="U2606" s="258"/>
      <c r="V2606" s="279"/>
      <c r="W2606" s="280"/>
    </row>
    <row r="2607" hidden="1" spans="8:23">
      <c r="H2607" s="258"/>
      <c r="I2607" s="258"/>
      <c r="J2607" s="258"/>
      <c r="K2607" s="258"/>
      <c r="L2607" s="258"/>
      <c r="M2607" s="258"/>
      <c r="N2607" s="258"/>
      <c r="O2607" s="258"/>
      <c r="P2607" s="258"/>
      <c r="Q2607" s="258"/>
      <c r="R2607" s="258"/>
      <c r="S2607" s="258"/>
      <c r="T2607" s="258"/>
      <c r="U2607" s="258"/>
      <c r="V2607" s="279"/>
      <c r="W2607" s="280"/>
    </row>
    <row r="2608" hidden="1" spans="8:23">
      <c r="H2608" s="258"/>
      <c r="I2608" s="258"/>
      <c r="J2608" s="258"/>
      <c r="K2608" s="258"/>
      <c r="L2608" s="258"/>
      <c r="M2608" s="258"/>
      <c r="N2608" s="258"/>
      <c r="O2608" s="258"/>
      <c r="P2608" s="258"/>
      <c r="Q2608" s="258"/>
      <c r="R2608" s="258"/>
      <c r="S2608" s="258"/>
      <c r="T2608" s="258"/>
      <c r="U2608" s="258"/>
      <c r="V2608" s="279"/>
      <c r="W2608" s="280"/>
    </row>
    <row r="2609" hidden="1" spans="8:23">
      <c r="H2609" s="258"/>
      <c r="I2609" s="258"/>
      <c r="J2609" s="258"/>
      <c r="K2609" s="258"/>
      <c r="L2609" s="258"/>
      <c r="M2609" s="258"/>
      <c r="N2609" s="258"/>
      <c r="O2609" s="258"/>
      <c r="P2609" s="258"/>
      <c r="Q2609" s="258"/>
      <c r="R2609" s="258"/>
      <c r="S2609" s="258"/>
      <c r="T2609" s="258"/>
      <c r="U2609" s="258"/>
      <c r="V2609" s="279"/>
      <c r="W2609" s="280"/>
    </row>
    <row r="2610" hidden="1" spans="8:23">
      <c r="H2610" s="258"/>
      <c r="I2610" s="258"/>
      <c r="J2610" s="258"/>
      <c r="K2610" s="258"/>
      <c r="L2610" s="258"/>
      <c r="M2610" s="258"/>
      <c r="N2610" s="258"/>
      <c r="O2610" s="258"/>
      <c r="P2610" s="258"/>
      <c r="Q2610" s="258"/>
      <c r="R2610" s="258"/>
      <c r="S2610" s="258"/>
      <c r="T2610" s="258"/>
      <c r="U2610" s="258"/>
      <c r="V2610" s="279"/>
      <c r="W2610" s="280"/>
    </row>
    <row r="2611" hidden="1" spans="8:23">
      <c r="H2611" s="258"/>
      <c r="I2611" s="258"/>
      <c r="J2611" s="258"/>
      <c r="K2611" s="258"/>
      <c r="L2611" s="258"/>
      <c r="M2611" s="258"/>
      <c r="N2611" s="258"/>
      <c r="O2611" s="258"/>
      <c r="P2611" s="258"/>
      <c r="Q2611" s="258"/>
      <c r="R2611" s="258"/>
      <c r="S2611" s="258"/>
      <c r="T2611" s="258"/>
      <c r="U2611" s="258"/>
      <c r="V2611" s="279"/>
      <c r="W2611" s="280"/>
    </row>
    <row r="2612" hidden="1" spans="8:23">
      <c r="H2612" s="258"/>
      <c r="I2612" s="258"/>
      <c r="J2612" s="258"/>
      <c r="K2612" s="258"/>
      <c r="L2612" s="258"/>
      <c r="M2612" s="258"/>
      <c r="N2612" s="258"/>
      <c r="O2612" s="258"/>
      <c r="P2612" s="258"/>
      <c r="Q2612" s="258"/>
      <c r="R2612" s="258"/>
      <c r="S2612" s="258"/>
      <c r="T2612" s="258"/>
      <c r="U2612" s="258"/>
      <c r="V2612" s="279"/>
      <c r="W2612" s="280"/>
    </row>
    <row r="2613" hidden="1" spans="8:23">
      <c r="H2613" s="258"/>
      <c r="I2613" s="258"/>
      <c r="J2613" s="258"/>
      <c r="K2613" s="258"/>
      <c r="L2613" s="258"/>
      <c r="M2613" s="258"/>
      <c r="N2613" s="258"/>
      <c r="O2613" s="258"/>
      <c r="P2613" s="258"/>
      <c r="Q2613" s="258"/>
      <c r="R2613" s="258"/>
      <c r="S2613" s="258"/>
      <c r="T2613" s="258"/>
      <c r="U2613" s="258"/>
      <c r="V2613" s="279"/>
      <c r="W2613" s="280"/>
    </row>
    <row r="2614" hidden="1" spans="8:23">
      <c r="H2614" s="258"/>
      <c r="I2614" s="258"/>
      <c r="J2614" s="258"/>
      <c r="K2614" s="258"/>
      <c r="L2614" s="258"/>
      <c r="M2614" s="258"/>
      <c r="N2614" s="258"/>
      <c r="O2614" s="258"/>
      <c r="P2614" s="258"/>
      <c r="Q2614" s="258"/>
      <c r="R2614" s="258"/>
      <c r="S2614" s="258"/>
      <c r="T2614" s="258"/>
      <c r="U2614" s="258"/>
      <c r="V2614" s="279"/>
      <c r="W2614" s="280"/>
    </row>
    <row r="2615" hidden="1" spans="8:23">
      <c r="H2615" s="258"/>
      <c r="I2615" s="258"/>
      <c r="J2615" s="258"/>
      <c r="K2615" s="258"/>
      <c r="L2615" s="258"/>
      <c r="M2615" s="258"/>
      <c r="N2615" s="258"/>
      <c r="O2615" s="258"/>
      <c r="P2615" s="258"/>
      <c r="Q2615" s="258"/>
      <c r="R2615" s="258"/>
      <c r="S2615" s="258"/>
      <c r="T2615" s="258"/>
      <c r="U2615" s="258"/>
      <c r="V2615" s="279"/>
      <c r="W2615" s="280"/>
    </row>
    <row r="2616" hidden="1" spans="8:23">
      <c r="H2616" s="258"/>
      <c r="I2616" s="258"/>
      <c r="J2616" s="258"/>
      <c r="K2616" s="258"/>
      <c r="L2616" s="258"/>
      <c r="M2616" s="258"/>
      <c r="N2616" s="258"/>
      <c r="O2616" s="258"/>
      <c r="P2616" s="258"/>
      <c r="Q2616" s="258"/>
      <c r="R2616" s="258"/>
      <c r="S2616" s="258"/>
      <c r="T2616" s="258"/>
      <c r="U2616" s="258"/>
      <c r="V2616" s="279"/>
      <c r="W2616" s="280"/>
    </row>
    <row r="2617" hidden="1" spans="8:23">
      <c r="H2617" s="258"/>
      <c r="I2617" s="258"/>
      <c r="J2617" s="258"/>
      <c r="K2617" s="258"/>
      <c r="L2617" s="258"/>
      <c r="M2617" s="258"/>
      <c r="N2617" s="258"/>
      <c r="O2617" s="258"/>
      <c r="P2617" s="258"/>
      <c r="Q2617" s="258"/>
      <c r="R2617" s="258"/>
      <c r="S2617" s="258"/>
      <c r="T2617" s="258"/>
      <c r="U2617" s="258"/>
      <c r="V2617" s="279"/>
      <c r="W2617" s="280"/>
    </row>
    <row r="2618" hidden="1" spans="8:23">
      <c r="H2618" s="258"/>
      <c r="I2618" s="258"/>
      <c r="J2618" s="258"/>
      <c r="K2618" s="258"/>
      <c r="L2618" s="258"/>
      <c r="M2618" s="258"/>
      <c r="N2618" s="258"/>
      <c r="O2618" s="258"/>
      <c r="P2618" s="258"/>
      <c r="Q2618" s="258"/>
      <c r="R2618" s="258"/>
      <c r="S2618" s="258"/>
      <c r="T2618" s="258"/>
      <c r="U2618" s="258"/>
      <c r="V2618" s="279"/>
      <c r="W2618" s="280"/>
    </row>
    <row r="2619" hidden="1" spans="8:23">
      <c r="H2619" s="258"/>
      <c r="I2619" s="258"/>
      <c r="J2619" s="258"/>
      <c r="K2619" s="258"/>
      <c r="L2619" s="258"/>
      <c r="M2619" s="258"/>
      <c r="N2619" s="258"/>
      <c r="O2619" s="258"/>
      <c r="P2619" s="258"/>
      <c r="Q2619" s="258"/>
      <c r="R2619" s="258"/>
      <c r="S2619" s="258"/>
      <c r="T2619" s="258"/>
      <c r="U2619" s="258"/>
      <c r="V2619" s="279"/>
      <c r="W2619" s="280"/>
    </row>
    <row r="2620" hidden="1" spans="8:23">
      <c r="H2620" s="258"/>
      <c r="I2620" s="258"/>
      <c r="J2620" s="258"/>
      <c r="K2620" s="258"/>
      <c r="L2620" s="258"/>
      <c r="M2620" s="258"/>
      <c r="N2620" s="258"/>
      <c r="O2620" s="258"/>
      <c r="P2620" s="258"/>
      <c r="Q2620" s="258"/>
      <c r="R2620" s="258"/>
      <c r="S2620" s="258"/>
      <c r="T2620" s="258"/>
      <c r="U2620" s="258"/>
      <c r="V2620" s="279"/>
      <c r="W2620" s="280"/>
    </row>
    <row r="2621" hidden="1" spans="8:23">
      <c r="H2621" s="258"/>
      <c r="I2621" s="258"/>
      <c r="J2621" s="258"/>
      <c r="K2621" s="258"/>
      <c r="L2621" s="258"/>
      <c r="M2621" s="258"/>
      <c r="N2621" s="258"/>
      <c r="O2621" s="258"/>
      <c r="P2621" s="258"/>
      <c r="Q2621" s="258"/>
      <c r="R2621" s="258"/>
      <c r="S2621" s="258"/>
      <c r="T2621" s="258"/>
      <c r="U2621" s="258"/>
      <c r="V2621" s="279"/>
      <c r="W2621" s="280"/>
    </row>
    <row r="2622" hidden="1" spans="8:23">
      <c r="H2622" s="258"/>
      <c r="I2622" s="258"/>
      <c r="J2622" s="258"/>
      <c r="K2622" s="258"/>
      <c r="L2622" s="258"/>
      <c r="M2622" s="258"/>
      <c r="N2622" s="258"/>
      <c r="O2622" s="258"/>
      <c r="P2622" s="258"/>
      <c r="Q2622" s="258"/>
      <c r="R2622" s="258"/>
      <c r="S2622" s="258"/>
      <c r="T2622" s="258"/>
      <c r="U2622" s="258"/>
      <c r="V2622" s="279"/>
      <c r="W2622" s="280"/>
    </row>
    <row r="2623" hidden="1" spans="8:23">
      <c r="H2623" s="258"/>
      <c r="I2623" s="258"/>
      <c r="J2623" s="258"/>
      <c r="K2623" s="258"/>
      <c r="L2623" s="258"/>
      <c r="M2623" s="258"/>
      <c r="N2623" s="258"/>
      <c r="O2623" s="258"/>
      <c r="P2623" s="258"/>
      <c r="Q2623" s="258"/>
      <c r="R2623" s="258"/>
      <c r="S2623" s="258"/>
      <c r="T2623" s="258"/>
      <c r="U2623" s="258"/>
      <c r="V2623" s="279"/>
      <c r="W2623" s="280"/>
    </row>
    <row r="2624" hidden="1" spans="8:23">
      <c r="H2624" s="258"/>
      <c r="I2624" s="258"/>
      <c r="J2624" s="258"/>
      <c r="K2624" s="258"/>
      <c r="L2624" s="258"/>
      <c r="M2624" s="258"/>
      <c r="N2624" s="258"/>
      <c r="O2624" s="258"/>
      <c r="P2624" s="258"/>
      <c r="Q2624" s="258"/>
      <c r="R2624" s="258"/>
      <c r="S2624" s="258"/>
      <c r="T2624" s="258"/>
      <c r="U2624" s="258"/>
      <c r="V2624" s="279"/>
      <c r="W2624" s="280"/>
    </row>
    <row r="2625" hidden="1" spans="8:23">
      <c r="H2625" s="258"/>
      <c r="I2625" s="258"/>
      <c r="J2625" s="258"/>
      <c r="K2625" s="258"/>
      <c r="L2625" s="258"/>
      <c r="M2625" s="258"/>
      <c r="N2625" s="258"/>
      <c r="O2625" s="258"/>
      <c r="P2625" s="258"/>
      <c r="Q2625" s="258"/>
      <c r="R2625" s="258"/>
      <c r="S2625" s="258"/>
      <c r="T2625" s="258"/>
      <c r="U2625" s="258"/>
      <c r="V2625" s="279"/>
      <c r="W2625" s="280"/>
    </row>
    <row r="2626" hidden="1" spans="8:23">
      <c r="H2626" s="258"/>
      <c r="I2626" s="258"/>
      <c r="J2626" s="258"/>
      <c r="K2626" s="258"/>
      <c r="L2626" s="258"/>
      <c r="M2626" s="258"/>
      <c r="N2626" s="258"/>
      <c r="O2626" s="258"/>
      <c r="P2626" s="258"/>
      <c r="Q2626" s="258"/>
      <c r="R2626" s="258"/>
      <c r="S2626" s="258"/>
      <c r="T2626" s="258"/>
      <c r="U2626" s="258"/>
      <c r="V2626" s="279"/>
      <c r="W2626" s="280"/>
    </row>
    <row r="2627" hidden="1" spans="8:23">
      <c r="H2627" s="258"/>
      <c r="I2627" s="258"/>
      <c r="J2627" s="258"/>
      <c r="K2627" s="258"/>
      <c r="L2627" s="258"/>
      <c r="M2627" s="258"/>
      <c r="N2627" s="258"/>
      <c r="O2627" s="258"/>
      <c r="P2627" s="258"/>
      <c r="Q2627" s="258"/>
      <c r="R2627" s="258"/>
      <c r="S2627" s="258"/>
      <c r="T2627" s="258"/>
      <c r="U2627" s="258"/>
      <c r="V2627" s="279"/>
      <c r="W2627" s="280"/>
    </row>
    <row r="2628" hidden="1" spans="8:23">
      <c r="H2628" s="258"/>
      <c r="I2628" s="258"/>
      <c r="J2628" s="258"/>
      <c r="K2628" s="258"/>
      <c r="L2628" s="258"/>
      <c r="M2628" s="258"/>
      <c r="N2628" s="258"/>
      <c r="O2628" s="258"/>
      <c r="P2628" s="258"/>
      <c r="Q2628" s="258"/>
      <c r="R2628" s="258"/>
      <c r="S2628" s="258"/>
      <c r="T2628" s="258"/>
      <c r="U2628" s="258"/>
      <c r="V2628" s="279"/>
      <c r="W2628" s="280"/>
    </row>
    <row r="2629" hidden="1" spans="8:23">
      <c r="H2629" s="258"/>
      <c r="I2629" s="258"/>
      <c r="J2629" s="258"/>
      <c r="K2629" s="258"/>
      <c r="L2629" s="258"/>
      <c r="M2629" s="258"/>
      <c r="N2629" s="258"/>
      <c r="O2629" s="258"/>
      <c r="P2629" s="258"/>
      <c r="Q2629" s="258"/>
      <c r="R2629" s="258"/>
      <c r="S2629" s="258"/>
      <c r="T2629" s="258"/>
      <c r="U2629" s="258"/>
      <c r="V2629" s="279"/>
      <c r="W2629" s="280"/>
    </row>
    <row r="2630" hidden="1" spans="8:23">
      <c r="H2630" s="258"/>
      <c r="I2630" s="258"/>
      <c r="J2630" s="258"/>
      <c r="K2630" s="258"/>
      <c r="L2630" s="258"/>
      <c r="M2630" s="258"/>
      <c r="N2630" s="258"/>
      <c r="O2630" s="258"/>
      <c r="P2630" s="258"/>
      <c r="Q2630" s="258"/>
      <c r="R2630" s="258"/>
      <c r="S2630" s="258"/>
      <c r="T2630" s="258"/>
      <c r="U2630" s="258"/>
      <c r="V2630" s="279"/>
      <c r="W2630" s="280"/>
    </row>
    <row r="2631" hidden="1" spans="8:23">
      <c r="H2631" s="258"/>
      <c r="I2631" s="258"/>
      <c r="J2631" s="258"/>
      <c r="K2631" s="258"/>
      <c r="L2631" s="258"/>
      <c r="M2631" s="258"/>
      <c r="N2631" s="258"/>
      <c r="O2631" s="258"/>
      <c r="P2631" s="258"/>
      <c r="Q2631" s="258"/>
      <c r="R2631" s="258"/>
      <c r="S2631" s="258"/>
      <c r="T2631" s="258"/>
      <c r="U2631" s="258"/>
      <c r="V2631" s="279"/>
      <c r="W2631" s="280"/>
    </row>
    <row r="2632" hidden="1" spans="8:23">
      <c r="H2632" s="258"/>
      <c r="I2632" s="258"/>
      <c r="J2632" s="258"/>
      <c r="K2632" s="258"/>
      <c r="L2632" s="258"/>
      <c r="M2632" s="258"/>
      <c r="N2632" s="258"/>
      <c r="O2632" s="258"/>
      <c r="P2632" s="258"/>
      <c r="Q2632" s="258"/>
      <c r="R2632" s="258"/>
      <c r="S2632" s="258"/>
      <c r="T2632" s="258"/>
      <c r="U2632" s="258"/>
      <c r="V2632" s="279"/>
      <c r="W2632" s="280"/>
    </row>
    <row r="2633" hidden="1" spans="8:23">
      <c r="H2633" s="258"/>
      <c r="I2633" s="258"/>
      <c r="J2633" s="258"/>
      <c r="K2633" s="258"/>
      <c r="L2633" s="258"/>
      <c r="M2633" s="258"/>
      <c r="N2633" s="258"/>
      <c r="O2633" s="258"/>
      <c r="P2633" s="258"/>
      <c r="Q2633" s="258"/>
      <c r="R2633" s="258"/>
      <c r="S2633" s="258"/>
      <c r="T2633" s="258"/>
      <c r="U2633" s="258"/>
      <c r="V2633" s="279"/>
      <c r="W2633" s="280"/>
    </row>
    <row r="2634" hidden="1" spans="8:23">
      <c r="H2634" s="258"/>
      <c r="I2634" s="258"/>
      <c r="J2634" s="258"/>
      <c r="K2634" s="258"/>
      <c r="L2634" s="258"/>
      <c r="M2634" s="258"/>
      <c r="N2634" s="258"/>
      <c r="O2634" s="258"/>
      <c r="P2634" s="258"/>
      <c r="Q2634" s="258"/>
      <c r="R2634" s="258"/>
      <c r="S2634" s="258"/>
      <c r="T2634" s="258"/>
      <c r="U2634" s="258"/>
      <c r="V2634" s="279"/>
      <c r="W2634" s="280"/>
    </row>
    <row r="2635" hidden="1" spans="8:23">
      <c r="H2635" s="258"/>
      <c r="I2635" s="258"/>
      <c r="J2635" s="258"/>
      <c r="K2635" s="258"/>
      <c r="L2635" s="258"/>
      <c r="M2635" s="258"/>
      <c r="N2635" s="258"/>
      <c r="O2635" s="258"/>
      <c r="P2635" s="258"/>
      <c r="Q2635" s="258"/>
      <c r="R2635" s="258"/>
      <c r="S2635" s="258"/>
      <c r="T2635" s="258"/>
      <c r="U2635" s="258"/>
      <c r="V2635" s="279"/>
      <c r="W2635" s="280"/>
    </row>
    <row r="2636" hidden="1" spans="8:23">
      <c r="H2636" s="258"/>
      <c r="I2636" s="258"/>
      <c r="J2636" s="258"/>
      <c r="K2636" s="258"/>
      <c r="L2636" s="258"/>
      <c r="M2636" s="258"/>
      <c r="N2636" s="258"/>
      <c r="O2636" s="258"/>
      <c r="P2636" s="258"/>
      <c r="Q2636" s="258"/>
      <c r="R2636" s="258"/>
      <c r="S2636" s="258"/>
      <c r="T2636" s="258"/>
      <c r="U2636" s="258"/>
      <c r="V2636" s="279"/>
      <c r="W2636" s="280"/>
    </row>
    <row r="2637" hidden="1" spans="8:23">
      <c r="H2637" s="258"/>
      <c r="I2637" s="258"/>
      <c r="J2637" s="258"/>
      <c r="K2637" s="258"/>
      <c r="L2637" s="258"/>
      <c r="M2637" s="258"/>
      <c r="N2637" s="258"/>
      <c r="O2637" s="258"/>
      <c r="P2637" s="258"/>
      <c r="Q2637" s="258"/>
      <c r="R2637" s="258"/>
      <c r="S2637" s="258"/>
      <c r="T2637" s="258"/>
      <c r="U2637" s="258"/>
      <c r="V2637" s="279"/>
      <c r="W2637" s="280"/>
    </row>
    <row r="2638" hidden="1" spans="8:23">
      <c r="H2638" s="258"/>
      <c r="I2638" s="258"/>
      <c r="J2638" s="258"/>
      <c r="K2638" s="258"/>
      <c r="L2638" s="258"/>
      <c r="M2638" s="258"/>
      <c r="N2638" s="258"/>
      <c r="O2638" s="258"/>
      <c r="P2638" s="258"/>
      <c r="Q2638" s="258"/>
      <c r="R2638" s="258"/>
      <c r="S2638" s="258"/>
      <c r="T2638" s="258"/>
      <c r="U2638" s="258"/>
      <c r="V2638" s="279"/>
      <c r="W2638" s="280"/>
    </row>
    <row r="2639" hidden="1" spans="8:23">
      <c r="H2639" s="258"/>
      <c r="I2639" s="258"/>
      <c r="J2639" s="258"/>
      <c r="K2639" s="258"/>
      <c r="L2639" s="258"/>
      <c r="M2639" s="258"/>
      <c r="N2639" s="258"/>
      <c r="O2639" s="258"/>
      <c r="P2639" s="258"/>
      <c r="Q2639" s="258"/>
      <c r="R2639" s="258"/>
      <c r="S2639" s="258"/>
      <c r="T2639" s="258"/>
      <c r="U2639" s="258"/>
      <c r="V2639" s="279"/>
      <c r="W2639" s="280"/>
    </row>
    <row r="2640" hidden="1" spans="8:23">
      <c r="H2640" s="258"/>
      <c r="I2640" s="258"/>
      <c r="J2640" s="258"/>
      <c r="K2640" s="258"/>
      <c r="L2640" s="258"/>
      <c r="M2640" s="258"/>
      <c r="N2640" s="258"/>
      <c r="O2640" s="258"/>
      <c r="P2640" s="258"/>
      <c r="Q2640" s="258"/>
      <c r="R2640" s="258"/>
      <c r="S2640" s="258"/>
      <c r="T2640" s="258"/>
      <c r="U2640" s="258"/>
      <c r="V2640" s="279"/>
      <c r="W2640" s="280"/>
    </row>
    <row r="2641" hidden="1" spans="8:23">
      <c r="H2641" s="258"/>
      <c r="I2641" s="258"/>
      <c r="J2641" s="258"/>
      <c r="K2641" s="258"/>
      <c r="L2641" s="258"/>
      <c r="M2641" s="258"/>
      <c r="N2641" s="258"/>
      <c r="O2641" s="258"/>
      <c r="P2641" s="258"/>
      <c r="Q2641" s="258"/>
      <c r="R2641" s="258"/>
      <c r="S2641" s="258"/>
      <c r="T2641" s="258"/>
      <c r="U2641" s="258"/>
      <c r="V2641" s="279"/>
      <c r="W2641" s="280"/>
    </row>
    <row r="2642" hidden="1" spans="8:23">
      <c r="H2642" s="258"/>
      <c r="I2642" s="258"/>
      <c r="J2642" s="258"/>
      <c r="K2642" s="258"/>
      <c r="L2642" s="258"/>
      <c r="M2642" s="258"/>
      <c r="N2642" s="258"/>
      <c r="O2642" s="258"/>
      <c r="P2642" s="258"/>
      <c r="Q2642" s="258"/>
      <c r="R2642" s="258"/>
      <c r="S2642" s="258"/>
      <c r="T2642" s="258"/>
      <c r="U2642" s="258"/>
      <c r="V2642" s="279"/>
      <c r="W2642" s="280"/>
    </row>
    <row r="2643" hidden="1" spans="8:23">
      <c r="H2643" s="258"/>
      <c r="I2643" s="258"/>
      <c r="J2643" s="258"/>
      <c r="K2643" s="258"/>
      <c r="L2643" s="258"/>
      <c r="M2643" s="258"/>
      <c r="N2643" s="258"/>
      <c r="O2643" s="258"/>
      <c r="P2643" s="258"/>
      <c r="Q2643" s="258"/>
      <c r="R2643" s="258"/>
      <c r="S2643" s="258"/>
      <c r="T2643" s="258"/>
      <c r="U2643" s="258"/>
      <c r="V2643" s="279"/>
      <c r="W2643" s="280"/>
    </row>
    <row r="2644" hidden="1" spans="8:23">
      <c r="H2644" s="258"/>
      <c r="I2644" s="258"/>
      <c r="J2644" s="258"/>
      <c r="K2644" s="258"/>
      <c r="L2644" s="258"/>
      <c r="M2644" s="258"/>
      <c r="N2644" s="258"/>
      <c r="O2644" s="258"/>
      <c r="P2644" s="258"/>
      <c r="Q2644" s="258"/>
      <c r="R2644" s="258"/>
      <c r="S2644" s="258"/>
      <c r="T2644" s="258"/>
      <c r="U2644" s="258"/>
      <c r="V2644" s="279"/>
      <c r="W2644" s="280"/>
    </row>
    <row r="2645" hidden="1" spans="8:23">
      <c r="H2645" s="258"/>
      <c r="I2645" s="258"/>
      <c r="J2645" s="258"/>
      <c r="K2645" s="258"/>
      <c r="L2645" s="258"/>
      <c r="M2645" s="258"/>
      <c r="N2645" s="258"/>
      <c r="O2645" s="258"/>
      <c r="P2645" s="258"/>
      <c r="Q2645" s="258"/>
      <c r="R2645" s="258"/>
      <c r="S2645" s="258"/>
      <c r="T2645" s="258"/>
      <c r="U2645" s="258"/>
      <c r="V2645" s="279"/>
      <c r="W2645" s="280"/>
    </row>
    <row r="2646" hidden="1" spans="8:23">
      <c r="H2646" s="258"/>
      <c r="I2646" s="258"/>
      <c r="J2646" s="258"/>
      <c r="K2646" s="258"/>
      <c r="L2646" s="258"/>
      <c r="M2646" s="258"/>
      <c r="N2646" s="258"/>
      <c r="O2646" s="258"/>
      <c r="P2646" s="258"/>
      <c r="Q2646" s="258"/>
      <c r="R2646" s="258"/>
      <c r="S2646" s="258"/>
      <c r="T2646" s="258"/>
      <c r="U2646" s="258"/>
      <c r="V2646" s="279"/>
      <c r="W2646" s="280"/>
    </row>
    <row r="2647" hidden="1" spans="8:23">
      <c r="H2647" s="258"/>
      <c r="I2647" s="258"/>
      <c r="J2647" s="258"/>
      <c r="K2647" s="258"/>
      <c r="L2647" s="258"/>
      <c r="M2647" s="258"/>
      <c r="N2647" s="258"/>
      <c r="O2647" s="258"/>
      <c r="P2647" s="258"/>
      <c r="Q2647" s="258"/>
      <c r="R2647" s="258"/>
      <c r="S2647" s="258"/>
      <c r="T2647" s="258"/>
      <c r="U2647" s="258"/>
      <c r="V2647" s="279"/>
      <c r="W2647" s="280"/>
    </row>
    <row r="2648" hidden="1" spans="8:23">
      <c r="H2648" s="258"/>
      <c r="I2648" s="258"/>
      <c r="J2648" s="258"/>
      <c r="K2648" s="258"/>
      <c r="L2648" s="258"/>
      <c r="M2648" s="258"/>
      <c r="N2648" s="258"/>
      <c r="O2648" s="258"/>
      <c r="P2648" s="258"/>
      <c r="Q2648" s="258"/>
      <c r="R2648" s="258"/>
      <c r="S2648" s="258"/>
      <c r="T2648" s="258"/>
      <c r="U2648" s="258"/>
      <c r="V2648" s="279"/>
      <c r="W2648" s="280"/>
    </row>
    <row r="2649" hidden="1" spans="8:23">
      <c r="H2649" s="258"/>
      <c r="I2649" s="258"/>
      <c r="J2649" s="258"/>
      <c r="K2649" s="258"/>
      <c r="L2649" s="258"/>
      <c r="M2649" s="258"/>
      <c r="N2649" s="258"/>
      <c r="O2649" s="258"/>
      <c r="P2649" s="258"/>
      <c r="Q2649" s="258"/>
      <c r="R2649" s="258"/>
      <c r="S2649" s="258"/>
      <c r="T2649" s="258"/>
      <c r="U2649" s="258"/>
      <c r="V2649" s="279"/>
      <c r="W2649" s="280"/>
    </row>
    <row r="2650" hidden="1" spans="8:23">
      <c r="H2650" s="258"/>
      <c r="I2650" s="258"/>
      <c r="J2650" s="258"/>
      <c r="K2650" s="258"/>
      <c r="L2650" s="258"/>
      <c r="M2650" s="258"/>
      <c r="N2650" s="258"/>
      <c r="O2650" s="258"/>
      <c r="P2650" s="258"/>
      <c r="Q2650" s="258"/>
      <c r="R2650" s="258"/>
      <c r="S2650" s="258"/>
      <c r="T2650" s="258"/>
      <c r="U2650" s="258"/>
      <c r="V2650" s="279"/>
      <c r="W2650" s="280"/>
    </row>
    <row r="2651" hidden="1" spans="8:23">
      <c r="H2651" s="258"/>
      <c r="I2651" s="258"/>
      <c r="J2651" s="258"/>
      <c r="K2651" s="258"/>
      <c r="L2651" s="258"/>
      <c r="M2651" s="258"/>
      <c r="N2651" s="258"/>
      <c r="O2651" s="258"/>
      <c r="P2651" s="258"/>
      <c r="Q2651" s="258"/>
      <c r="R2651" s="258"/>
      <c r="S2651" s="258"/>
      <c r="T2651" s="258"/>
      <c r="U2651" s="258"/>
      <c r="V2651" s="279"/>
      <c r="W2651" s="280"/>
    </row>
    <row r="2652" hidden="1" spans="8:23">
      <c r="H2652" s="258"/>
      <c r="I2652" s="258"/>
      <c r="J2652" s="258"/>
      <c r="K2652" s="258"/>
      <c r="L2652" s="258"/>
      <c r="M2652" s="258"/>
      <c r="N2652" s="258"/>
      <c r="O2652" s="258"/>
      <c r="P2652" s="258"/>
      <c r="Q2652" s="258"/>
      <c r="R2652" s="258"/>
      <c r="S2652" s="258"/>
      <c r="T2652" s="258"/>
      <c r="U2652" s="258"/>
      <c r="V2652" s="279"/>
      <c r="W2652" s="280"/>
    </row>
    <row r="2653" hidden="1" spans="8:23">
      <c r="H2653" s="258"/>
      <c r="I2653" s="258"/>
      <c r="J2653" s="258"/>
      <c r="K2653" s="258"/>
      <c r="L2653" s="258"/>
      <c r="M2653" s="258"/>
      <c r="N2653" s="258"/>
      <c r="O2653" s="258"/>
      <c r="P2653" s="258"/>
      <c r="Q2653" s="258"/>
      <c r="R2653" s="258"/>
      <c r="S2653" s="258"/>
      <c r="T2653" s="258"/>
      <c r="U2653" s="258"/>
      <c r="V2653" s="279"/>
      <c r="W2653" s="280"/>
    </row>
    <row r="2654" hidden="1" spans="8:23">
      <c r="H2654" s="258"/>
      <c r="I2654" s="258"/>
      <c r="J2654" s="258"/>
      <c r="K2654" s="258"/>
      <c r="L2654" s="258"/>
      <c r="M2654" s="258"/>
      <c r="N2654" s="258"/>
      <c r="O2654" s="258"/>
      <c r="P2654" s="258"/>
      <c r="Q2654" s="258"/>
      <c r="R2654" s="258"/>
      <c r="S2654" s="258"/>
      <c r="T2654" s="258"/>
      <c r="U2654" s="258"/>
      <c r="V2654" s="279"/>
      <c r="W2654" s="280"/>
    </row>
    <row r="2655" hidden="1" spans="8:23">
      <c r="H2655" s="258"/>
      <c r="I2655" s="258"/>
      <c r="J2655" s="258"/>
      <c r="K2655" s="258"/>
      <c r="L2655" s="258"/>
      <c r="M2655" s="258"/>
      <c r="N2655" s="258"/>
      <c r="O2655" s="258"/>
      <c r="P2655" s="258"/>
      <c r="Q2655" s="258"/>
      <c r="R2655" s="258"/>
      <c r="S2655" s="258"/>
      <c r="T2655" s="258"/>
      <c r="U2655" s="258"/>
      <c r="V2655" s="279"/>
      <c r="W2655" s="280"/>
    </row>
    <row r="2656" hidden="1" spans="8:23">
      <c r="H2656" s="258"/>
      <c r="I2656" s="258"/>
      <c r="J2656" s="258"/>
      <c r="K2656" s="258"/>
      <c r="L2656" s="258"/>
      <c r="M2656" s="258"/>
      <c r="N2656" s="258"/>
      <c r="O2656" s="258"/>
      <c r="P2656" s="258"/>
      <c r="Q2656" s="258"/>
      <c r="R2656" s="258"/>
      <c r="S2656" s="258"/>
      <c r="T2656" s="258"/>
      <c r="U2656" s="258"/>
      <c r="V2656" s="279"/>
      <c r="W2656" s="280"/>
    </row>
    <row r="2657" hidden="1" spans="8:23">
      <c r="H2657" s="258"/>
      <c r="I2657" s="258"/>
      <c r="J2657" s="258"/>
      <c r="K2657" s="258"/>
      <c r="L2657" s="258"/>
      <c r="M2657" s="258"/>
      <c r="N2657" s="258"/>
      <c r="O2657" s="258"/>
      <c r="P2657" s="258"/>
      <c r="Q2657" s="258"/>
      <c r="R2657" s="258"/>
      <c r="S2657" s="258"/>
      <c r="T2657" s="258"/>
      <c r="U2657" s="258"/>
      <c r="V2657" s="279"/>
      <c r="W2657" s="280"/>
    </row>
    <row r="2658" hidden="1" spans="8:23">
      <c r="H2658" s="258"/>
      <c r="I2658" s="258"/>
      <c r="J2658" s="258"/>
      <c r="K2658" s="258"/>
      <c r="L2658" s="258"/>
      <c r="M2658" s="258"/>
      <c r="N2658" s="258"/>
      <c r="O2658" s="258"/>
      <c r="P2658" s="258"/>
      <c r="Q2658" s="258"/>
      <c r="R2658" s="258"/>
      <c r="S2658" s="258"/>
      <c r="T2658" s="258"/>
      <c r="U2658" s="258"/>
      <c r="V2658" s="279"/>
      <c r="W2658" s="280"/>
    </row>
    <row r="2659" hidden="1" spans="8:23">
      <c r="H2659" s="258"/>
      <c r="I2659" s="258"/>
      <c r="J2659" s="258"/>
      <c r="K2659" s="258"/>
      <c r="L2659" s="258"/>
      <c r="M2659" s="258"/>
      <c r="N2659" s="258"/>
      <c r="O2659" s="258"/>
      <c r="P2659" s="258"/>
      <c r="Q2659" s="258"/>
      <c r="R2659" s="258"/>
      <c r="S2659" s="258"/>
      <c r="T2659" s="258"/>
      <c r="U2659" s="258"/>
      <c r="V2659" s="279"/>
      <c r="W2659" s="280"/>
    </row>
    <row r="2660" hidden="1" spans="8:23">
      <c r="H2660" s="258"/>
      <c r="I2660" s="258"/>
      <c r="J2660" s="258"/>
      <c r="K2660" s="258"/>
      <c r="L2660" s="258"/>
      <c r="M2660" s="258"/>
      <c r="N2660" s="258"/>
      <c r="O2660" s="258"/>
      <c r="P2660" s="258"/>
      <c r="Q2660" s="258"/>
      <c r="R2660" s="258"/>
      <c r="S2660" s="258"/>
      <c r="T2660" s="258"/>
      <c r="U2660" s="258"/>
      <c r="V2660" s="279"/>
      <c r="W2660" s="280"/>
    </row>
    <row r="2661" hidden="1" spans="8:23">
      <c r="H2661" s="258"/>
      <c r="I2661" s="258"/>
      <c r="J2661" s="258"/>
      <c r="K2661" s="258"/>
      <c r="L2661" s="258"/>
      <c r="M2661" s="258"/>
      <c r="N2661" s="258"/>
      <c r="O2661" s="258"/>
      <c r="P2661" s="258"/>
      <c r="Q2661" s="258"/>
      <c r="R2661" s="258"/>
      <c r="S2661" s="258"/>
      <c r="T2661" s="258"/>
      <c r="U2661" s="258"/>
      <c r="V2661" s="279"/>
      <c r="W2661" s="280"/>
    </row>
    <row r="2662" hidden="1" spans="8:23">
      <c r="H2662" s="258"/>
      <c r="I2662" s="258"/>
      <c r="J2662" s="258"/>
      <c r="K2662" s="258"/>
      <c r="L2662" s="258"/>
      <c r="M2662" s="258"/>
      <c r="N2662" s="258"/>
      <c r="O2662" s="258"/>
      <c r="P2662" s="258"/>
      <c r="Q2662" s="258"/>
      <c r="R2662" s="258"/>
      <c r="S2662" s="258"/>
      <c r="T2662" s="258"/>
      <c r="U2662" s="258"/>
      <c r="V2662" s="279"/>
      <c r="W2662" s="280"/>
    </row>
    <row r="2663" hidden="1" spans="8:23">
      <c r="H2663" s="258"/>
      <c r="I2663" s="258"/>
      <c r="J2663" s="258"/>
      <c r="K2663" s="258"/>
      <c r="L2663" s="258"/>
      <c r="M2663" s="258"/>
      <c r="N2663" s="258"/>
      <c r="O2663" s="258"/>
      <c r="P2663" s="258"/>
      <c r="Q2663" s="258"/>
      <c r="R2663" s="258"/>
      <c r="S2663" s="258"/>
      <c r="T2663" s="258"/>
      <c r="U2663" s="258"/>
      <c r="V2663" s="279"/>
      <c r="W2663" s="280"/>
    </row>
    <row r="2664" hidden="1" spans="8:23">
      <c r="H2664" s="258"/>
      <c r="I2664" s="258"/>
      <c r="J2664" s="258"/>
      <c r="K2664" s="258"/>
      <c r="L2664" s="258"/>
      <c r="M2664" s="258"/>
      <c r="N2664" s="258"/>
      <c r="O2664" s="258"/>
      <c r="P2664" s="258"/>
      <c r="Q2664" s="258"/>
      <c r="R2664" s="258"/>
      <c r="S2664" s="258"/>
      <c r="T2664" s="258"/>
      <c r="U2664" s="258"/>
      <c r="V2664" s="279"/>
      <c r="W2664" s="280"/>
    </row>
    <row r="2665" hidden="1" spans="8:23">
      <c r="H2665" s="258"/>
      <c r="I2665" s="258"/>
      <c r="J2665" s="258"/>
      <c r="K2665" s="258"/>
      <c r="L2665" s="258"/>
      <c r="M2665" s="258"/>
      <c r="N2665" s="258"/>
      <c r="O2665" s="258"/>
      <c r="P2665" s="258"/>
      <c r="Q2665" s="258"/>
      <c r="R2665" s="258"/>
      <c r="S2665" s="258"/>
      <c r="T2665" s="258"/>
      <c r="U2665" s="258"/>
      <c r="V2665" s="279"/>
      <c r="W2665" s="280"/>
    </row>
    <row r="2666" hidden="1" spans="8:23">
      <c r="H2666" s="258"/>
      <c r="I2666" s="258"/>
      <c r="J2666" s="258"/>
      <c r="K2666" s="258"/>
      <c r="L2666" s="258"/>
      <c r="M2666" s="258"/>
      <c r="N2666" s="258"/>
      <c r="O2666" s="258"/>
      <c r="P2666" s="258"/>
      <c r="Q2666" s="258"/>
      <c r="R2666" s="258"/>
      <c r="S2666" s="258"/>
      <c r="T2666" s="258"/>
      <c r="U2666" s="258"/>
      <c r="V2666" s="279"/>
      <c r="W2666" s="280"/>
    </row>
    <row r="2667" hidden="1" spans="8:23">
      <c r="H2667" s="258"/>
      <c r="I2667" s="258"/>
      <c r="J2667" s="258"/>
      <c r="K2667" s="258"/>
      <c r="L2667" s="258"/>
      <c r="M2667" s="258"/>
      <c r="N2667" s="258"/>
      <c r="O2667" s="258"/>
      <c r="P2667" s="258"/>
      <c r="Q2667" s="258"/>
      <c r="R2667" s="258"/>
      <c r="S2667" s="258"/>
      <c r="T2667" s="258"/>
      <c r="U2667" s="258"/>
      <c r="V2667" s="279"/>
      <c r="W2667" s="280"/>
    </row>
    <row r="2668" hidden="1" spans="8:23">
      <c r="H2668" s="258"/>
      <c r="I2668" s="258"/>
      <c r="J2668" s="258"/>
      <c r="K2668" s="258"/>
      <c r="L2668" s="258"/>
      <c r="M2668" s="258"/>
      <c r="N2668" s="258"/>
      <c r="O2668" s="258"/>
      <c r="P2668" s="258"/>
      <c r="Q2668" s="258"/>
      <c r="R2668" s="258"/>
      <c r="S2668" s="258"/>
      <c r="T2668" s="258"/>
      <c r="U2668" s="258"/>
      <c r="V2668" s="279"/>
      <c r="W2668" s="280"/>
    </row>
    <row r="2669" hidden="1" spans="8:23">
      <c r="H2669" s="258"/>
      <c r="I2669" s="258"/>
      <c r="J2669" s="258"/>
      <c r="K2669" s="258"/>
      <c r="L2669" s="258"/>
      <c r="M2669" s="258"/>
      <c r="N2669" s="258"/>
      <c r="O2669" s="258"/>
      <c r="P2669" s="258"/>
      <c r="Q2669" s="258"/>
      <c r="R2669" s="258"/>
      <c r="S2669" s="258"/>
      <c r="T2669" s="258"/>
      <c r="U2669" s="258"/>
      <c r="V2669" s="279"/>
      <c r="W2669" s="280"/>
    </row>
    <row r="2670" hidden="1" spans="8:23">
      <c r="H2670" s="258"/>
      <c r="I2670" s="258"/>
      <c r="J2670" s="258"/>
      <c r="K2670" s="258"/>
      <c r="L2670" s="258"/>
      <c r="M2670" s="258"/>
      <c r="N2670" s="258"/>
      <c r="O2670" s="258"/>
      <c r="P2670" s="258"/>
      <c r="Q2670" s="258"/>
      <c r="R2670" s="258"/>
      <c r="S2670" s="258"/>
      <c r="T2670" s="258"/>
      <c r="U2670" s="258"/>
      <c r="V2670" s="279"/>
      <c r="W2670" s="280"/>
    </row>
    <row r="2671" hidden="1" spans="8:23">
      <c r="H2671" s="258"/>
      <c r="I2671" s="258"/>
      <c r="J2671" s="258"/>
      <c r="K2671" s="258"/>
      <c r="L2671" s="258"/>
      <c r="M2671" s="258"/>
      <c r="N2671" s="258"/>
      <c r="O2671" s="258"/>
      <c r="P2671" s="258"/>
      <c r="Q2671" s="258"/>
      <c r="R2671" s="258"/>
      <c r="S2671" s="258"/>
      <c r="T2671" s="258"/>
      <c r="U2671" s="258"/>
      <c r="V2671" s="279"/>
      <c r="W2671" s="280"/>
    </row>
    <row r="2672" hidden="1" spans="8:23">
      <c r="H2672" s="258"/>
      <c r="I2672" s="258"/>
      <c r="J2672" s="258"/>
      <c r="K2672" s="258"/>
      <c r="L2672" s="258"/>
      <c r="M2672" s="258"/>
      <c r="N2672" s="258"/>
      <c r="O2672" s="258"/>
      <c r="P2672" s="258"/>
      <c r="Q2672" s="258"/>
      <c r="R2672" s="258"/>
      <c r="S2672" s="258"/>
      <c r="T2672" s="258"/>
      <c r="U2672" s="258"/>
      <c r="V2672" s="279"/>
      <c r="W2672" s="280"/>
    </row>
    <row r="2673" hidden="1" spans="8:23">
      <c r="H2673" s="258"/>
      <c r="I2673" s="258"/>
      <c r="J2673" s="258"/>
      <c r="K2673" s="258"/>
      <c r="L2673" s="258"/>
      <c r="M2673" s="258"/>
      <c r="N2673" s="258"/>
      <c r="O2673" s="258"/>
      <c r="P2673" s="258"/>
      <c r="Q2673" s="258"/>
      <c r="R2673" s="258"/>
      <c r="S2673" s="258"/>
      <c r="T2673" s="258"/>
      <c r="U2673" s="258"/>
      <c r="V2673" s="279"/>
      <c r="W2673" s="280"/>
    </row>
    <row r="2674" hidden="1" spans="8:23">
      <c r="H2674" s="258"/>
      <c r="I2674" s="258"/>
      <c r="J2674" s="258"/>
      <c r="K2674" s="258"/>
      <c r="L2674" s="258"/>
      <c r="M2674" s="258"/>
      <c r="N2674" s="258"/>
      <c r="O2674" s="258"/>
      <c r="P2674" s="258"/>
      <c r="Q2674" s="258"/>
      <c r="R2674" s="258"/>
      <c r="S2674" s="258"/>
      <c r="T2674" s="258"/>
      <c r="U2674" s="258"/>
      <c r="V2674" s="279"/>
      <c r="W2674" s="280"/>
    </row>
    <row r="2675" hidden="1" spans="8:23">
      <c r="H2675" s="258"/>
      <c r="I2675" s="258"/>
      <c r="J2675" s="258"/>
      <c r="K2675" s="258"/>
      <c r="L2675" s="258"/>
      <c r="M2675" s="258"/>
      <c r="N2675" s="258"/>
      <c r="O2675" s="258"/>
      <c r="P2675" s="258"/>
      <c r="Q2675" s="258"/>
      <c r="R2675" s="258"/>
      <c r="S2675" s="258"/>
      <c r="T2675" s="258"/>
      <c r="U2675" s="258"/>
      <c r="V2675" s="279"/>
      <c r="W2675" s="280"/>
    </row>
    <row r="2676" hidden="1" spans="8:23">
      <c r="H2676" s="258"/>
      <c r="I2676" s="258"/>
      <c r="J2676" s="258"/>
      <c r="K2676" s="258"/>
      <c r="L2676" s="258"/>
      <c r="M2676" s="258"/>
      <c r="N2676" s="258"/>
      <c r="O2676" s="258"/>
      <c r="P2676" s="258"/>
      <c r="Q2676" s="258"/>
      <c r="R2676" s="258"/>
      <c r="S2676" s="258"/>
      <c r="T2676" s="258"/>
      <c r="U2676" s="258"/>
      <c r="V2676" s="279"/>
      <c r="W2676" s="280"/>
    </row>
    <row r="2677" hidden="1" spans="8:23">
      <c r="H2677" s="258"/>
      <c r="I2677" s="258"/>
      <c r="J2677" s="258"/>
      <c r="K2677" s="258"/>
      <c r="L2677" s="258"/>
      <c r="M2677" s="258"/>
      <c r="N2677" s="258"/>
      <c r="O2677" s="258"/>
      <c r="P2677" s="258"/>
      <c r="Q2677" s="258"/>
      <c r="R2677" s="258"/>
      <c r="S2677" s="258"/>
      <c r="T2677" s="258"/>
      <c r="U2677" s="258"/>
      <c r="V2677" s="279"/>
      <c r="W2677" s="280"/>
    </row>
    <row r="2678" hidden="1" spans="8:23">
      <c r="H2678" s="258"/>
      <c r="I2678" s="258"/>
      <c r="J2678" s="258"/>
      <c r="K2678" s="258"/>
      <c r="L2678" s="258"/>
      <c r="M2678" s="258"/>
      <c r="N2678" s="258"/>
      <c r="O2678" s="258"/>
      <c r="P2678" s="258"/>
      <c r="Q2678" s="258"/>
      <c r="R2678" s="258"/>
      <c r="S2678" s="258"/>
      <c r="T2678" s="258"/>
      <c r="U2678" s="258"/>
      <c r="V2678" s="279"/>
      <c r="W2678" s="280"/>
    </row>
    <row r="2679" hidden="1" spans="8:23">
      <c r="H2679" s="258"/>
      <c r="I2679" s="258"/>
      <c r="J2679" s="258"/>
      <c r="K2679" s="258"/>
      <c r="L2679" s="258"/>
      <c r="M2679" s="258"/>
      <c r="N2679" s="258"/>
      <c r="O2679" s="258"/>
      <c r="P2679" s="258"/>
      <c r="Q2679" s="258"/>
      <c r="R2679" s="258"/>
      <c r="S2679" s="258"/>
      <c r="T2679" s="258"/>
      <c r="U2679" s="258"/>
      <c r="V2679" s="279"/>
      <c r="W2679" s="280"/>
    </row>
    <row r="2680" hidden="1" spans="8:23">
      <c r="H2680" s="258"/>
      <c r="I2680" s="258"/>
      <c r="J2680" s="258"/>
      <c r="K2680" s="258"/>
      <c r="L2680" s="258"/>
      <c r="M2680" s="258"/>
      <c r="N2680" s="258"/>
      <c r="O2680" s="258"/>
      <c r="P2680" s="258"/>
      <c r="Q2680" s="258"/>
      <c r="R2680" s="258"/>
      <c r="S2680" s="258"/>
      <c r="T2680" s="258"/>
      <c r="U2680" s="258"/>
      <c r="V2680" s="279"/>
      <c r="W2680" s="280"/>
    </row>
    <row r="2681" hidden="1" spans="8:23">
      <c r="H2681" s="258"/>
      <c r="I2681" s="258"/>
      <c r="J2681" s="258"/>
      <c r="K2681" s="258"/>
      <c r="L2681" s="258"/>
      <c r="M2681" s="258"/>
      <c r="N2681" s="258"/>
      <c r="O2681" s="258"/>
      <c r="P2681" s="258"/>
      <c r="Q2681" s="258"/>
      <c r="R2681" s="258"/>
      <c r="S2681" s="258"/>
      <c r="T2681" s="258"/>
      <c r="U2681" s="258"/>
      <c r="V2681" s="279"/>
      <c r="W2681" s="280"/>
    </row>
    <row r="2682" hidden="1" spans="8:23">
      <c r="H2682" s="258"/>
      <c r="I2682" s="258"/>
      <c r="J2682" s="258"/>
      <c r="K2682" s="258"/>
      <c r="L2682" s="258"/>
      <c r="M2682" s="258"/>
      <c r="N2682" s="258"/>
      <c r="O2682" s="258"/>
      <c r="P2682" s="258"/>
      <c r="Q2682" s="258"/>
      <c r="R2682" s="258"/>
      <c r="S2682" s="258"/>
      <c r="T2682" s="258"/>
      <c r="U2682" s="258"/>
      <c r="V2682" s="279"/>
      <c r="W2682" s="280"/>
    </row>
    <row r="2683" hidden="1" spans="8:23">
      <c r="H2683" s="258"/>
      <c r="I2683" s="258"/>
      <c r="J2683" s="258"/>
      <c r="K2683" s="258"/>
      <c r="L2683" s="258"/>
      <c r="M2683" s="258"/>
      <c r="N2683" s="258"/>
      <c r="O2683" s="258"/>
      <c r="P2683" s="258"/>
      <c r="Q2683" s="258"/>
      <c r="R2683" s="258"/>
      <c r="S2683" s="258"/>
      <c r="T2683" s="258"/>
      <c r="U2683" s="258"/>
      <c r="V2683" s="279"/>
      <c r="W2683" s="280"/>
    </row>
    <row r="2684" hidden="1" spans="8:23">
      <c r="H2684" s="258"/>
      <c r="I2684" s="258"/>
      <c r="J2684" s="258"/>
      <c r="K2684" s="258"/>
      <c r="L2684" s="258"/>
      <c r="M2684" s="258"/>
      <c r="N2684" s="258"/>
      <c r="O2684" s="258"/>
      <c r="P2684" s="258"/>
      <c r="Q2684" s="258"/>
      <c r="R2684" s="258"/>
      <c r="S2684" s="258"/>
      <c r="T2684" s="258"/>
      <c r="U2684" s="258"/>
      <c r="V2684" s="279"/>
      <c r="W2684" s="280"/>
    </row>
    <row r="2685" hidden="1" spans="8:23">
      <c r="H2685" s="258"/>
      <c r="I2685" s="258"/>
      <c r="J2685" s="258"/>
      <c r="K2685" s="258"/>
      <c r="L2685" s="258"/>
      <c r="M2685" s="258"/>
      <c r="N2685" s="258"/>
      <c r="O2685" s="258"/>
      <c r="P2685" s="258"/>
      <c r="Q2685" s="258"/>
      <c r="R2685" s="258"/>
      <c r="S2685" s="258"/>
      <c r="T2685" s="258"/>
      <c r="U2685" s="258"/>
      <c r="V2685" s="279"/>
      <c r="W2685" s="280"/>
    </row>
    <row r="2686" hidden="1" spans="8:23">
      <c r="H2686" s="258"/>
      <c r="I2686" s="258"/>
      <c r="J2686" s="258"/>
      <c r="K2686" s="258"/>
      <c r="L2686" s="258"/>
      <c r="M2686" s="258"/>
      <c r="N2686" s="258"/>
      <c r="O2686" s="258"/>
      <c r="P2686" s="258"/>
      <c r="Q2686" s="258"/>
      <c r="R2686" s="258"/>
      <c r="S2686" s="258"/>
      <c r="T2686" s="258"/>
      <c r="U2686" s="258"/>
      <c r="V2686" s="279"/>
      <c r="W2686" s="280"/>
    </row>
    <row r="2687" hidden="1" spans="8:23">
      <c r="H2687" s="258"/>
      <c r="I2687" s="258"/>
      <c r="J2687" s="258"/>
      <c r="K2687" s="258"/>
      <c r="L2687" s="258"/>
      <c r="M2687" s="258"/>
      <c r="N2687" s="258"/>
      <c r="O2687" s="258"/>
      <c r="P2687" s="258"/>
      <c r="Q2687" s="258"/>
      <c r="R2687" s="258"/>
      <c r="S2687" s="258"/>
      <c r="T2687" s="258"/>
      <c r="U2687" s="258"/>
      <c r="V2687" s="279"/>
      <c r="W2687" s="280"/>
    </row>
    <row r="2688" hidden="1" spans="8:23">
      <c r="H2688" s="258"/>
      <c r="I2688" s="258"/>
      <c r="J2688" s="258"/>
      <c r="K2688" s="258"/>
      <c r="L2688" s="258"/>
      <c r="M2688" s="258"/>
      <c r="N2688" s="258"/>
      <c r="O2688" s="258"/>
      <c r="P2688" s="258"/>
      <c r="Q2688" s="258"/>
      <c r="R2688" s="258"/>
      <c r="S2688" s="258"/>
      <c r="T2688" s="258"/>
      <c r="U2688" s="258"/>
      <c r="V2688" s="279"/>
      <c r="W2688" s="280"/>
    </row>
    <row r="2689" hidden="1" spans="8:23">
      <c r="H2689" s="258"/>
      <c r="I2689" s="258"/>
      <c r="J2689" s="258"/>
      <c r="K2689" s="258"/>
      <c r="L2689" s="258"/>
      <c r="M2689" s="258"/>
      <c r="N2689" s="258"/>
      <c r="O2689" s="258"/>
      <c r="P2689" s="258"/>
      <c r="Q2689" s="258"/>
      <c r="R2689" s="258"/>
      <c r="S2689" s="258"/>
      <c r="T2689" s="258"/>
      <c r="U2689" s="258"/>
      <c r="V2689" s="279"/>
      <c r="W2689" s="280"/>
    </row>
    <row r="2690" hidden="1" spans="8:23">
      <c r="H2690" s="258"/>
      <c r="I2690" s="258"/>
      <c r="J2690" s="258"/>
      <c r="K2690" s="258"/>
      <c r="L2690" s="258"/>
      <c r="M2690" s="258"/>
      <c r="N2690" s="258"/>
      <c r="O2690" s="258"/>
      <c r="P2690" s="258"/>
      <c r="Q2690" s="258"/>
      <c r="R2690" s="258"/>
      <c r="S2690" s="258"/>
      <c r="T2690" s="258"/>
      <c r="U2690" s="258"/>
      <c r="V2690" s="279"/>
      <c r="W2690" s="280"/>
    </row>
    <row r="2691" hidden="1" spans="8:23">
      <c r="H2691" s="258"/>
      <c r="I2691" s="258"/>
      <c r="J2691" s="258"/>
      <c r="K2691" s="258"/>
      <c r="L2691" s="258"/>
      <c r="M2691" s="258"/>
      <c r="N2691" s="258"/>
      <c r="O2691" s="258"/>
      <c r="P2691" s="258"/>
      <c r="Q2691" s="258"/>
      <c r="R2691" s="258"/>
      <c r="S2691" s="258"/>
      <c r="T2691" s="258"/>
      <c r="U2691" s="258"/>
      <c r="V2691" s="279"/>
      <c r="W2691" s="280"/>
    </row>
    <row r="2692" hidden="1" spans="8:23">
      <c r="H2692" s="258"/>
      <c r="I2692" s="258"/>
      <c r="J2692" s="258"/>
      <c r="K2692" s="258"/>
      <c r="L2692" s="258"/>
      <c r="M2692" s="258"/>
      <c r="N2692" s="258"/>
      <c r="O2692" s="258"/>
      <c r="P2692" s="258"/>
      <c r="Q2692" s="258"/>
      <c r="R2692" s="258"/>
      <c r="S2692" s="258"/>
      <c r="T2692" s="258"/>
      <c r="U2692" s="258"/>
      <c r="V2692" s="279"/>
      <c r="W2692" s="280"/>
    </row>
    <row r="2693" hidden="1" spans="8:23">
      <c r="H2693" s="258"/>
      <c r="I2693" s="258"/>
      <c r="J2693" s="258"/>
      <c r="K2693" s="258"/>
      <c r="L2693" s="258"/>
      <c r="M2693" s="258"/>
      <c r="N2693" s="258"/>
      <c r="O2693" s="258"/>
      <c r="P2693" s="258"/>
      <c r="Q2693" s="258"/>
      <c r="R2693" s="258"/>
      <c r="S2693" s="258"/>
      <c r="T2693" s="258"/>
      <c r="U2693" s="258"/>
      <c r="V2693" s="279"/>
      <c r="W2693" s="280"/>
    </row>
    <row r="2694" hidden="1" spans="8:23">
      <c r="H2694" s="258"/>
      <c r="I2694" s="258"/>
      <c r="J2694" s="258"/>
      <c r="K2694" s="258"/>
      <c r="L2694" s="258"/>
      <c r="M2694" s="258"/>
      <c r="N2694" s="258"/>
      <c r="O2694" s="258"/>
      <c r="P2694" s="258"/>
      <c r="Q2694" s="258"/>
      <c r="R2694" s="258"/>
      <c r="S2694" s="258"/>
      <c r="T2694" s="258"/>
      <c r="U2694" s="258"/>
      <c r="V2694" s="279"/>
      <c r="W2694" s="280"/>
    </row>
    <row r="2695" hidden="1" spans="8:23">
      <c r="H2695" s="258"/>
      <c r="I2695" s="258"/>
      <c r="J2695" s="258"/>
      <c r="K2695" s="258"/>
      <c r="L2695" s="258"/>
      <c r="M2695" s="258"/>
      <c r="N2695" s="258"/>
      <c r="O2695" s="258"/>
      <c r="P2695" s="258"/>
      <c r="Q2695" s="258"/>
      <c r="R2695" s="258"/>
      <c r="S2695" s="258"/>
      <c r="T2695" s="258"/>
      <c r="U2695" s="258"/>
      <c r="V2695" s="279"/>
      <c r="W2695" s="280"/>
    </row>
    <row r="2696" hidden="1" spans="8:23">
      <c r="H2696" s="258"/>
      <c r="I2696" s="258"/>
      <c r="J2696" s="258"/>
      <c r="K2696" s="258"/>
      <c r="L2696" s="258"/>
      <c r="M2696" s="258"/>
      <c r="N2696" s="258"/>
      <c r="O2696" s="258"/>
      <c r="P2696" s="258"/>
      <c r="Q2696" s="258"/>
      <c r="R2696" s="258"/>
      <c r="S2696" s="258"/>
      <c r="T2696" s="258"/>
      <c r="U2696" s="258"/>
      <c r="V2696" s="279"/>
      <c r="W2696" s="280"/>
    </row>
    <row r="2697" hidden="1" spans="8:23">
      <c r="H2697" s="258"/>
      <c r="I2697" s="258"/>
      <c r="J2697" s="258"/>
      <c r="K2697" s="258"/>
      <c r="L2697" s="258"/>
      <c r="M2697" s="258"/>
      <c r="N2697" s="258"/>
      <c r="O2697" s="258"/>
      <c r="P2697" s="258"/>
      <c r="Q2697" s="258"/>
      <c r="R2697" s="258"/>
      <c r="S2697" s="258"/>
      <c r="T2697" s="258"/>
      <c r="U2697" s="258"/>
      <c r="V2697" s="279"/>
      <c r="W2697" s="280"/>
    </row>
    <row r="2698" hidden="1" spans="8:23">
      <c r="H2698" s="258"/>
      <c r="I2698" s="258"/>
      <c r="J2698" s="258"/>
      <c r="K2698" s="258"/>
      <c r="L2698" s="258"/>
      <c r="M2698" s="258"/>
      <c r="N2698" s="258"/>
      <c r="O2698" s="258"/>
      <c r="P2698" s="258"/>
      <c r="Q2698" s="258"/>
      <c r="R2698" s="258"/>
      <c r="S2698" s="258"/>
      <c r="T2698" s="258"/>
      <c r="U2698" s="258"/>
      <c r="V2698" s="279"/>
      <c r="W2698" s="280"/>
    </row>
    <row r="2699" hidden="1" spans="8:23">
      <c r="H2699" s="258"/>
      <c r="I2699" s="258"/>
      <c r="J2699" s="258"/>
      <c r="K2699" s="258"/>
      <c r="L2699" s="258"/>
      <c r="M2699" s="258"/>
      <c r="N2699" s="258"/>
      <c r="O2699" s="258"/>
      <c r="P2699" s="258"/>
      <c r="Q2699" s="258"/>
      <c r="R2699" s="258"/>
      <c r="S2699" s="258"/>
      <c r="T2699" s="258"/>
      <c r="U2699" s="258"/>
      <c r="V2699" s="279"/>
      <c r="W2699" s="280"/>
    </row>
    <row r="2700" hidden="1" spans="8:23">
      <c r="H2700" s="258"/>
      <c r="I2700" s="258"/>
      <c r="J2700" s="258"/>
      <c r="K2700" s="258"/>
      <c r="L2700" s="258"/>
      <c r="M2700" s="258"/>
      <c r="N2700" s="258"/>
      <c r="O2700" s="258"/>
      <c r="P2700" s="258"/>
      <c r="Q2700" s="258"/>
      <c r="R2700" s="258"/>
      <c r="S2700" s="258"/>
      <c r="T2700" s="258"/>
      <c r="U2700" s="258"/>
      <c r="V2700" s="279"/>
      <c r="W2700" s="280"/>
    </row>
    <row r="2701" hidden="1" spans="8:23">
      <c r="H2701" s="258"/>
      <c r="I2701" s="258"/>
      <c r="J2701" s="258"/>
      <c r="K2701" s="258"/>
      <c r="L2701" s="258"/>
      <c r="M2701" s="258"/>
      <c r="N2701" s="258"/>
      <c r="O2701" s="258"/>
      <c r="P2701" s="258"/>
      <c r="Q2701" s="258"/>
      <c r="R2701" s="258"/>
      <c r="S2701" s="258"/>
      <c r="T2701" s="258"/>
      <c r="U2701" s="258"/>
      <c r="V2701" s="279"/>
      <c r="W2701" s="280"/>
    </row>
    <row r="2702" hidden="1" spans="8:23">
      <c r="H2702" s="258"/>
      <c r="I2702" s="258"/>
      <c r="J2702" s="258"/>
      <c r="K2702" s="258"/>
      <c r="L2702" s="258"/>
      <c r="M2702" s="258"/>
      <c r="N2702" s="258"/>
      <c r="O2702" s="258"/>
      <c r="P2702" s="258"/>
      <c r="Q2702" s="258"/>
      <c r="R2702" s="258"/>
      <c r="S2702" s="258"/>
      <c r="T2702" s="258"/>
      <c r="U2702" s="258"/>
      <c r="V2702" s="279"/>
      <c r="W2702" s="280"/>
    </row>
    <row r="2703" hidden="1" spans="8:23">
      <c r="H2703" s="258"/>
      <c r="I2703" s="258"/>
      <c r="J2703" s="258"/>
      <c r="K2703" s="258"/>
      <c r="L2703" s="258"/>
      <c r="M2703" s="258"/>
      <c r="N2703" s="258"/>
      <c r="O2703" s="258"/>
      <c r="P2703" s="258"/>
      <c r="Q2703" s="258"/>
      <c r="R2703" s="258"/>
      <c r="S2703" s="258"/>
      <c r="T2703" s="258"/>
      <c r="U2703" s="258"/>
      <c r="V2703" s="279"/>
      <c r="W2703" s="280"/>
    </row>
    <row r="2704" hidden="1" spans="8:23">
      <c r="H2704" s="258"/>
      <c r="I2704" s="258"/>
      <c r="J2704" s="258"/>
      <c r="K2704" s="258"/>
      <c r="L2704" s="258"/>
      <c r="M2704" s="258"/>
      <c r="N2704" s="258"/>
      <c r="O2704" s="258"/>
      <c r="P2704" s="258"/>
      <c r="Q2704" s="258"/>
      <c r="R2704" s="258"/>
      <c r="S2704" s="258"/>
      <c r="T2704" s="258"/>
      <c r="U2704" s="258"/>
      <c r="V2704" s="279"/>
      <c r="W2704" s="280"/>
    </row>
    <row r="2705" hidden="1" spans="8:23">
      <c r="H2705" s="258"/>
      <c r="I2705" s="258"/>
      <c r="J2705" s="258"/>
      <c r="K2705" s="258"/>
      <c r="L2705" s="258"/>
      <c r="M2705" s="258"/>
      <c r="N2705" s="258"/>
      <c r="O2705" s="258"/>
      <c r="P2705" s="258"/>
      <c r="Q2705" s="258"/>
      <c r="R2705" s="258"/>
      <c r="S2705" s="258"/>
      <c r="T2705" s="258"/>
      <c r="U2705" s="258"/>
      <c r="V2705" s="279"/>
      <c r="W2705" s="280"/>
    </row>
    <row r="2706" hidden="1" spans="8:23">
      <c r="H2706" s="258"/>
      <c r="I2706" s="258"/>
      <c r="J2706" s="258"/>
      <c r="K2706" s="258"/>
      <c r="L2706" s="258"/>
      <c r="M2706" s="258"/>
      <c r="N2706" s="258"/>
      <c r="O2706" s="258"/>
      <c r="P2706" s="258"/>
      <c r="Q2706" s="258"/>
      <c r="R2706" s="258"/>
      <c r="S2706" s="258"/>
      <c r="T2706" s="258"/>
      <c r="U2706" s="258"/>
      <c r="V2706" s="279"/>
      <c r="W2706" s="280"/>
    </row>
    <row r="2707" hidden="1" spans="8:23">
      <c r="H2707" s="258"/>
      <c r="I2707" s="258"/>
      <c r="J2707" s="258"/>
      <c r="K2707" s="258"/>
      <c r="L2707" s="258"/>
      <c r="M2707" s="258"/>
      <c r="N2707" s="258"/>
      <c r="O2707" s="258"/>
      <c r="P2707" s="258"/>
      <c r="Q2707" s="258"/>
      <c r="R2707" s="258"/>
      <c r="S2707" s="258"/>
      <c r="T2707" s="258"/>
      <c r="U2707" s="258"/>
      <c r="V2707" s="279"/>
      <c r="W2707" s="280"/>
    </row>
    <row r="2708" hidden="1" spans="8:23">
      <c r="H2708" s="258"/>
      <c r="I2708" s="258"/>
      <c r="J2708" s="258"/>
      <c r="K2708" s="258"/>
      <c r="L2708" s="258"/>
      <c r="M2708" s="258"/>
      <c r="N2708" s="258"/>
      <c r="O2708" s="258"/>
      <c r="P2708" s="258"/>
      <c r="Q2708" s="258"/>
      <c r="R2708" s="258"/>
      <c r="S2708" s="258"/>
      <c r="T2708" s="258"/>
      <c r="U2708" s="258"/>
      <c r="V2708" s="279"/>
      <c r="W2708" s="280"/>
    </row>
    <row r="2709" hidden="1" spans="8:23">
      <c r="H2709" s="258"/>
      <c r="I2709" s="258"/>
      <c r="J2709" s="258"/>
      <c r="K2709" s="258"/>
      <c r="L2709" s="258"/>
      <c r="M2709" s="258"/>
      <c r="N2709" s="258"/>
      <c r="O2709" s="258"/>
      <c r="P2709" s="258"/>
      <c r="Q2709" s="258"/>
      <c r="R2709" s="258"/>
      <c r="S2709" s="258"/>
      <c r="T2709" s="258"/>
      <c r="U2709" s="258"/>
      <c r="V2709" s="279"/>
      <c r="W2709" s="280"/>
    </row>
    <row r="2710" hidden="1" spans="8:23">
      <c r="H2710" s="258"/>
      <c r="I2710" s="258"/>
      <c r="J2710" s="258"/>
      <c r="K2710" s="258"/>
      <c r="L2710" s="258"/>
      <c r="M2710" s="258"/>
      <c r="N2710" s="258"/>
      <c r="O2710" s="258"/>
      <c r="P2710" s="258"/>
      <c r="Q2710" s="258"/>
      <c r="R2710" s="258"/>
      <c r="S2710" s="258"/>
      <c r="T2710" s="258"/>
      <c r="U2710" s="258"/>
      <c r="V2710" s="279"/>
      <c r="W2710" s="280"/>
    </row>
    <row r="2711" hidden="1" spans="8:23">
      <c r="H2711" s="258"/>
      <c r="I2711" s="258"/>
      <c r="J2711" s="258"/>
      <c r="K2711" s="258"/>
      <c r="L2711" s="258"/>
      <c r="M2711" s="258"/>
      <c r="N2711" s="258"/>
      <c r="O2711" s="258"/>
      <c r="P2711" s="258"/>
      <c r="Q2711" s="258"/>
      <c r="R2711" s="258"/>
      <c r="S2711" s="258"/>
      <c r="T2711" s="258"/>
      <c r="U2711" s="258"/>
      <c r="V2711" s="279"/>
      <c r="W2711" s="280"/>
    </row>
    <row r="2712" hidden="1" spans="8:23">
      <c r="H2712" s="258"/>
      <c r="I2712" s="258"/>
      <c r="J2712" s="258"/>
      <c r="K2712" s="258"/>
      <c r="L2712" s="258"/>
      <c r="M2712" s="258"/>
      <c r="N2712" s="258"/>
      <c r="O2712" s="258"/>
      <c r="P2712" s="258"/>
      <c r="Q2712" s="258"/>
      <c r="R2712" s="258"/>
      <c r="S2712" s="258"/>
      <c r="T2712" s="258"/>
      <c r="U2712" s="258"/>
      <c r="V2712" s="279"/>
      <c r="W2712" s="280"/>
    </row>
    <row r="2713" hidden="1" spans="8:23">
      <c r="H2713" s="258"/>
      <c r="I2713" s="258"/>
      <c r="J2713" s="258"/>
      <c r="K2713" s="258"/>
      <c r="L2713" s="258"/>
      <c r="M2713" s="258"/>
      <c r="N2713" s="258"/>
      <c r="O2713" s="258"/>
      <c r="P2713" s="258"/>
      <c r="Q2713" s="258"/>
      <c r="R2713" s="258"/>
      <c r="S2713" s="258"/>
      <c r="T2713" s="258"/>
      <c r="U2713" s="258"/>
      <c r="V2713" s="279"/>
      <c r="W2713" s="280"/>
    </row>
    <row r="2714" hidden="1" spans="8:23">
      <c r="H2714" s="258"/>
      <c r="I2714" s="258"/>
      <c r="J2714" s="258"/>
      <c r="K2714" s="258"/>
      <c r="L2714" s="258"/>
      <c r="M2714" s="258"/>
      <c r="N2714" s="258"/>
      <c r="O2714" s="258"/>
      <c r="P2714" s="258"/>
      <c r="Q2714" s="258"/>
      <c r="R2714" s="258"/>
      <c r="S2714" s="258"/>
      <c r="T2714" s="258"/>
      <c r="U2714" s="258"/>
      <c r="V2714" s="279"/>
      <c r="W2714" s="280"/>
    </row>
    <row r="2715" hidden="1" spans="8:23">
      <c r="H2715" s="258"/>
      <c r="I2715" s="258"/>
      <c r="J2715" s="258"/>
      <c r="K2715" s="258"/>
      <c r="L2715" s="258"/>
      <c r="M2715" s="258"/>
      <c r="N2715" s="258"/>
      <c r="O2715" s="258"/>
      <c r="P2715" s="258"/>
      <c r="Q2715" s="258"/>
      <c r="R2715" s="258"/>
      <c r="S2715" s="258"/>
      <c r="T2715" s="258"/>
      <c r="U2715" s="258"/>
      <c r="V2715" s="279"/>
      <c r="W2715" s="280"/>
    </row>
    <row r="2716" hidden="1" spans="8:23">
      <c r="H2716" s="258"/>
      <c r="I2716" s="258"/>
      <c r="J2716" s="258"/>
      <c r="K2716" s="258"/>
      <c r="L2716" s="258"/>
      <c r="M2716" s="258"/>
      <c r="N2716" s="258"/>
      <c r="O2716" s="258"/>
      <c r="P2716" s="258"/>
      <c r="Q2716" s="258"/>
      <c r="R2716" s="258"/>
      <c r="S2716" s="258"/>
      <c r="T2716" s="258"/>
      <c r="U2716" s="258"/>
      <c r="V2716" s="279"/>
      <c r="W2716" s="280"/>
    </row>
    <row r="2717" hidden="1" spans="8:23">
      <c r="H2717" s="258"/>
      <c r="I2717" s="258"/>
      <c r="J2717" s="258"/>
      <c r="K2717" s="258"/>
      <c r="L2717" s="258"/>
      <c r="M2717" s="258"/>
      <c r="N2717" s="258"/>
      <c r="O2717" s="258"/>
      <c r="P2717" s="258"/>
      <c r="Q2717" s="258"/>
      <c r="R2717" s="258"/>
      <c r="S2717" s="258"/>
      <c r="T2717" s="258"/>
      <c r="U2717" s="258"/>
      <c r="V2717" s="279"/>
      <c r="W2717" s="280"/>
    </row>
    <row r="2718" hidden="1" spans="8:23">
      <c r="H2718" s="258"/>
      <c r="I2718" s="258"/>
      <c r="J2718" s="258"/>
      <c r="K2718" s="258"/>
      <c r="L2718" s="258"/>
      <c r="M2718" s="258"/>
      <c r="N2718" s="258"/>
      <c r="O2718" s="258"/>
      <c r="P2718" s="258"/>
      <c r="Q2718" s="258"/>
      <c r="R2718" s="258"/>
      <c r="S2718" s="258"/>
      <c r="T2718" s="258"/>
      <c r="U2718" s="258"/>
      <c r="V2718" s="279"/>
      <c r="W2718" s="280"/>
    </row>
    <row r="2719" hidden="1" spans="8:23">
      <c r="H2719" s="258"/>
      <c r="I2719" s="258"/>
      <c r="J2719" s="258"/>
      <c r="K2719" s="258"/>
      <c r="L2719" s="258"/>
      <c r="M2719" s="258"/>
      <c r="N2719" s="258"/>
      <c r="O2719" s="258"/>
      <c r="P2719" s="258"/>
      <c r="Q2719" s="258"/>
      <c r="R2719" s="258"/>
      <c r="S2719" s="258"/>
      <c r="T2719" s="258"/>
      <c r="U2719" s="258"/>
      <c r="V2719" s="279"/>
      <c r="W2719" s="280"/>
    </row>
    <row r="2720" hidden="1" spans="8:23">
      <c r="H2720" s="258"/>
      <c r="I2720" s="258"/>
      <c r="J2720" s="258"/>
      <c r="K2720" s="258"/>
      <c r="L2720" s="258"/>
      <c r="M2720" s="258"/>
      <c r="N2720" s="258"/>
      <c r="O2720" s="258"/>
      <c r="P2720" s="258"/>
      <c r="Q2720" s="258"/>
      <c r="R2720" s="258"/>
      <c r="S2720" s="258"/>
      <c r="T2720" s="258"/>
      <c r="U2720" s="258"/>
      <c r="V2720" s="279"/>
      <c r="W2720" s="280"/>
    </row>
    <row r="2721" hidden="1" spans="8:23">
      <c r="H2721" s="258"/>
      <c r="I2721" s="258"/>
      <c r="J2721" s="258"/>
      <c r="K2721" s="258"/>
      <c r="L2721" s="258"/>
      <c r="M2721" s="258"/>
      <c r="N2721" s="258"/>
      <c r="O2721" s="258"/>
      <c r="P2721" s="258"/>
      <c r="Q2721" s="258"/>
      <c r="R2721" s="258"/>
      <c r="S2721" s="258"/>
      <c r="T2721" s="258"/>
      <c r="U2721" s="258"/>
      <c r="V2721" s="279"/>
      <c r="W2721" s="280"/>
    </row>
    <row r="2722" hidden="1" spans="8:23">
      <c r="H2722" s="258"/>
      <c r="I2722" s="258"/>
      <c r="J2722" s="258"/>
      <c r="K2722" s="258"/>
      <c r="L2722" s="258"/>
      <c r="M2722" s="258"/>
      <c r="N2722" s="258"/>
      <c r="O2722" s="258"/>
      <c r="P2722" s="258"/>
      <c r="Q2722" s="258"/>
      <c r="R2722" s="258"/>
      <c r="S2722" s="258"/>
      <c r="T2722" s="258"/>
      <c r="U2722" s="258"/>
      <c r="V2722" s="279"/>
      <c r="W2722" s="280"/>
    </row>
    <row r="2723" hidden="1" spans="8:23">
      <c r="H2723" s="258"/>
      <c r="I2723" s="258"/>
      <c r="J2723" s="258"/>
      <c r="K2723" s="258"/>
      <c r="L2723" s="258"/>
      <c r="M2723" s="258"/>
      <c r="N2723" s="258"/>
      <c r="O2723" s="258"/>
      <c r="P2723" s="258"/>
      <c r="Q2723" s="258"/>
      <c r="R2723" s="258"/>
      <c r="S2723" s="258"/>
      <c r="T2723" s="258"/>
      <c r="U2723" s="258"/>
      <c r="V2723" s="279"/>
      <c r="W2723" s="280"/>
    </row>
    <row r="2724" hidden="1" spans="8:23">
      <c r="H2724" s="258"/>
      <c r="I2724" s="258"/>
      <c r="J2724" s="258"/>
      <c r="K2724" s="258"/>
      <c r="L2724" s="258"/>
      <c r="M2724" s="258"/>
      <c r="N2724" s="258"/>
      <c r="O2724" s="258"/>
      <c r="P2724" s="258"/>
      <c r="Q2724" s="258"/>
      <c r="R2724" s="258"/>
      <c r="S2724" s="258"/>
      <c r="T2724" s="258"/>
      <c r="U2724" s="258"/>
      <c r="V2724" s="279"/>
      <c r="W2724" s="280"/>
    </row>
    <row r="2725" hidden="1" spans="8:23">
      <c r="H2725" s="258"/>
      <c r="I2725" s="258"/>
      <c r="J2725" s="258"/>
      <c r="K2725" s="258"/>
      <c r="L2725" s="258"/>
      <c r="M2725" s="258"/>
      <c r="N2725" s="258"/>
      <c r="O2725" s="258"/>
      <c r="P2725" s="258"/>
      <c r="Q2725" s="258"/>
      <c r="R2725" s="258"/>
      <c r="S2725" s="258"/>
      <c r="T2725" s="258"/>
      <c r="U2725" s="258"/>
      <c r="V2725" s="279"/>
      <c r="W2725" s="280"/>
    </row>
    <row r="2726" hidden="1" spans="8:23">
      <c r="H2726" s="258"/>
      <c r="I2726" s="258"/>
      <c r="J2726" s="258"/>
      <c r="K2726" s="258"/>
      <c r="L2726" s="258"/>
      <c r="M2726" s="258"/>
      <c r="N2726" s="258"/>
      <c r="O2726" s="258"/>
      <c r="P2726" s="258"/>
      <c r="Q2726" s="258"/>
      <c r="R2726" s="258"/>
      <c r="S2726" s="258"/>
      <c r="T2726" s="258"/>
      <c r="U2726" s="258"/>
      <c r="V2726" s="279"/>
      <c r="W2726" s="280"/>
    </row>
    <row r="2727" hidden="1" spans="8:23">
      <c r="H2727" s="258"/>
      <c r="I2727" s="258"/>
      <c r="J2727" s="258"/>
      <c r="K2727" s="258"/>
      <c r="L2727" s="258"/>
      <c r="M2727" s="258"/>
      <c r="N2727" s="258"/>
      <c r="O2727" s="258"/>
      <c r="P2727" s="258"/>
      <c r="Q2727" s="258"/>
      <c r="R2727" s="258"/>
      <c r="S2727" s="258"/>
      <c r="T2727" s="258"/>
      <c r="U2727" s="258"/>
      <c r="V2727" s="279"/>
      <c r="W2727" s="280"/>
    </row>
    <row r="2728" hidden="1" spans="8:23">
      <c r="H2728" s="258"/>
      <c r="I2728" s="258"/>
      <c r="J2728" s="258"/>
      <c r="K2728" s="258"/>
      <c r="L2728" s="258"/>
      <c r="M2728" s="258"/>
      <c r="N2728" s="258"/>
      <c r="O2728" s="258"/>
      <c r="P2728" s="258"/>
      <c r="Q2728" s="258"/>
      <c r="R2728" s="258"/>
      <c r="S2728" s="258"/>
      <c r="T2728" s="258"/>
      <c r="U2728" s="258"/>
      <c r="V2728" s="279"/>
      <c r="W2728" s="280"/>
    </row>
    <row r="2729" hidden="1" spans="8:23">
      <c r="H2729" s="258"/>
      <c r="I2729" s="258"/>
      <c r="J2729" s="258"/>
      <c r="K2729" s="258"/>
      <c r="L2729" s="258"/>
      <c r="M2729" s="258"/>
      <c r="N2729" s="258"/>
      <c r="O2729" s="258"/>
      <c r="P2729" s="258"/>
      <c r="Q2729" s="258"/>
      <c r="R2729" s="258"/>
      <c r="S2729" s="258"/>
      <c r="T2729" s="258"/>
      <c r="U2729" s="258"/>
      <c r="V2729" s="279"/>
      <c r="W2729" s="280"/>
    </row>
    <row r="2730" hidden="1" spans="8:23">
      <c r="H2730" s="258"/>
      <c r="I2730" s="258"/>
      <c r="J2730" s="258"/>
      <c r="K2730" s="258"/>
      <c r="L2730" s="258"/>
      <c r="M2730" s="258"/>
      <c r="N2730" s="258"/>
      <c r="O2730" s="258"/>
      <c r="P2730" s="258"/>
      <c r="Q2730" s="258"/>
      <c r="R2730" s="258"/>
      <c r="S2730" s="258"/>
      <c r="T2730" s="258"/>
      <c r="U2730" s="258"/>
      <c r="V2730" s="279"/>
      <c r="W2730" s="280"/>
    </row>
    <row r="2731" hidden="1" spans="8:23">
      <c r="H2731" s="258"/>
      <c r="I2731" s="258"/>
      <c r="J2731" s="258"/>
      <c r="K2731" s="258"/>
      <c r="L2731" s="258"/>
      <c r="M2731" s="258"/>
      <c r="N2731" s="258"/>
      <c r="O2731" s="258"/>
      <c r="P2731" s="258"/>
      <c r="Q2731" s="258"/>
      <c r="R2731" s="258"/>
      <c r="S2731" s="258"/>
      <c r="T2731" s="258"/>
      <c r="U2731" s="258"/>
      <c r="V2731" s="279"/>
      <c r="W2731" s="280"/>
    </row>
    <row r="2732" hidden="1" spans="8:23">
      <c r="H2732" s="258"/>
      <c r="I2732" s="258"/>
      <c r="J2732" s="258"/>
      <c r="K2732" s="258"/>
      <c r="L2732" s="258"/>
      <c r="M2732" s="258"/>
      <c r="N2732" s="258"/>
      <c r="O2732" s="258"/>
      <c r="P2732" s="258"/>
      <c r="Q2732" s="258"/>
      <c r="R2732" s="258"/>
      <c r="S2732" s="258"/>
      <c r="T2732" s="258"/>
      <c r="U2732" s="258"/>
      <c r="V2732" s="279"/>
      <c r="W2732" s="280"/>
    </row>
    <row r="2733" hidden="1" spans="8:23">
      <c r="H2733" s="258"/>
      <c r="I2733" s="258"/>
      <c r="J2733" s="258"/>
      <c r="K2733" s="258"/>
      <c r="L2733" s="258"/>
      <c r="M2733" s="258"/>
      <c r="N2733" s="258"/>
      <c r="O2733" s="258"/>
      <c r="P2733" s="258"/>
      <c r="Q2733" s="258"/>
      <c r="R2733" s="258"/>
      <c r="S2733" s="258"/>
      <c r="T2733" s="258"/>
      <c r="U2733" s="258"/>
      <c r="V2733" s="279"/>
      <c r="W2733" s="280"/>
    </row>
    <row r="2734" hidden="1" spans="8:23">
      <c r="H2734" s="258"/>
      <c r="I2734" s="258"/>
      <c r="J2734" s="258"/>
      <c r="K2734" s="258"/>
      <c r="L2734" s="258"/>
      <c r="M2734" s="258"/>
      <c r="N2734" s="258"/>
      <c r="O2734" s="258"/>
      <c r="P2734" s="258"/>
      <c r="Q2734" s="258"/>
      <c r="R2734" s="258"/>
      <c r="S2734" s="258"/>
      <c r="T2734" s="258"/>
      <c r="U2734" s="258"/>
      <c r="V2734" s="279"/>
      <c r="W2734" s="280"/>
    </row>
    <row r="2735" hidden="1" spans="8:23">
      <c r="H2735" s="258"/>
      <c r="I2735" s="258"/>
      <c r="J2735" s="258"/>
      <c r="K2735" s="258"/>
      <c r="L2735" s="258"/>
      <c r="M2735" s="258"/>
      <c r="N2735" s="258"/>
      <c r="O2735" s="258"/>
      <c r="P2735" s="258"/>
      <c r="Q2735" s="258"/>
      <c r="R2735" s="258"/>
      <c r="S2735" s="258"/>
      <c r="T2735" s="258"/>
      <c r="U2735" s="258"/>
      <c r="V2735" s="279"/>
      <c r="W2735" s="280"/>
    </row>
    <row r="2736" hidden="1" spans="8:23">
      <c r="H2736" s="258"/>
      <c r="I2736" s="258"/>
      <c r="J2736" s="258"/>
      <c r="K2736" s="258"/>
      <c r="L2736" s="258"/>
      <c r="M2736" s="258"/>
      <c r="N2736" s="258"/>
      <c r="O2736" s="258"/>
      <c r="P2736" s="258"/>
      <c r="Q2736" s="258"/>
      <c r="R2736" s="258"/>
      <c r="S2736" s="258"/>
      <c r="T2736" s="258"/>
      <c r="U2736" s="258"/>
      <c r="V2736" s="279"/>
      <c r="W2736" s="280"/>
    </row>
    <row r="2737" hidden="1" spans="8:23">
      <c r="H2737" s="258"/>
      <c r="I2737" s="258"/>
      <c r="J2737" s="258"/>
      <c r="K2737" s="258"/>
      <c r="L2737" s="258"/>
      <c r="M2737" s="258"/>
      <c r="N2737" s="258"/>
      <c r="O2737" s="258"/>
      <c r="P2737" s="258"/>
      <c r="Q2737" s="258"/>
      <c r="R2737" s="258"/>
      <c r="S2737" s="258"/>
      <c r="T2737" s="258"/>
      <c r="U2737" s="258"/>
      <c r="V2737" s="279"/>
      <c r="W2737" s="280"/>
    </row>
    <row r="2738" hidden="1" spans="8:23">
      <c r="H2738" s="258"/>
      <c r="I2738" s="258"/>
      <c r="J2738" s="258"/>
      <c r="K2738" s="258"/>
      <c r="L2738" s="258"/>
      <c r="M2738" s="258"/>
      <c r="N2738" s="258"/>
      <c r="O2738" s="258"/>
      <c r="P2738" s="258"/>
      <c r="Q2738" s="258"/>
      <c r="R2738" s="258"/>
      <c r="S2738" s="258"/>
      <c r="T2738" s="258"/>
      <c r="U2738" s="258"/>
      <c r="V2738" s="279"/>
      <c r="W2738" s="280"/>
    </row>
    <row r="2739" hidden="1" spans="8:23">
      <c r="H2739" s="258"/>
      <c r="I2739" s="258"/>
      <c r="J2739" s="258"/>
      <c r="K2739" s="258"/>
      <c r="L2739" s="258"/>
      <c r="M2739" s="258"/>
      <c r="N2739" s="258"/>
      <c r="O2739" s="258"/>
      <c r="P2739" s="258"/>
      <c r="Q2739" s="258"/>
      <c r="R2739" s="258"/>
      <c r="S2739" s="258"/>
      <c r="T2739" s="258"/>
      <c r="U2739" s="258"/>
      <c r="V2739" s="279"/>
      <c r="W2739" s="280"/>
    </row>
    <row r="2740" hidden="1" spans="8:23">
      <c r="H2740" s="258"/>
      <c r="I2740" s="258"/>
      <c r="J2740" s="258"/>
      <c r="K2740" s="258"/>
      <c r="L2740" s="258"/>
      <c r="M2740" s="258"/>
      <c r="N2740" s="258"/>
      <c r="O2740" s="258"/>
      <c r="P2740" s="258"/>
      <c r="Q2740" s="258"/>
      <c r="R2740" s="258"/>
      <c r="S2740" s="258"/>
      <c r="T2740" s="258"/>
      <c r="U2740" s="258"/>
      <c r="V2740" s="279"/>
      <c r="W2740" s="280"/>
    </row>
    <row r="2741" hidden="1" spans="8:23">
      <c r="H2741" s="258"/>
      <c r="I2741" s="258"/>
      <c r="J2741" s="258"/>
      <c r="K2741" s="258"/>
      <c r="L2741" s="258"/>
      <c r="M2741" s="258"/>
      <c r="N2741" s="258"/>
      <c r="O2741" s="258"/>
      <c r="P2741" s="258"/>
      <c r="Q2741" s="258"/>
      <c r="R2741" s="258"/>
      <c r="S2741" s="258"/>
      <c r="T2741" s="258"/>
      <c r="U2741" s="258"/>
      <c r="V2741" s="279"/>
      <c r="W2741" s="280"/>
    </row>
    <row r="2742" hidden="1" spans="8:23">
      <c r="H2742" s="258"/>
      <c r="I2742" s="258"/>
      <c r="J2742" s="258"/>
      <c r="K2742" s="258"/>
      <c r="L2742" s="258"/>
      <c r="M2742" s="258"/>
      <c r="N2742" s="258"/>
      <c r="O2742" s="258"/>
      <c r="P2742" s="258"/>
      <c r="Q2742" s="258"/>
      <c r="R2742" s="258"/>
      <c r="S2742" s="258"/>
      <c r="T2742" s="258"/>
      <c r="U2742" s="258"/>
      <c r="V2742" s="279"/>
      <c r="W2742" s="280"/>
    </row>
    <row r="2743" hidden="1" spans="8:23">
      <c r="H2743" s="258"/>
      <c r="I2743" s="258"/>
      <c r="J2743" s="258"/>
      <c r="K2743" s="258"/>
      <c r="L2743" s="258"/>
      <c r="M2743" s="258"/>
      <c r="N2743" s="258"/>
      <c r="O2743" s="258"/>
      <c r="P2743" s="258"/>
      <c r="Q2743" s="258"/>
      <c r="R2743" s="258"/>
      <c r="S2743" s="258"/>
      <c r="T2743" s="258"/>
      <c r="U2743" s="258"/>
      <c r="V2743" s="279"/>
      <c r="W2743" s="280"/>
    </row>
    <row r="2744" hidden="1" spans="8:23">
      <c r="H2744" s="258"/>
      <c r="I2744" s="258"/>
      <c r="J2744" s="258"/>
      <c r="K2744" s="258"/>
      <c r="L2744" s="258"/>
      <c r="M2744" s="258"/>
      <c r="N2744" s="258"/>
      <c r="O2744" s="258"/>
      <c r="P2744" s="258"/>
      <c r="Q2744" s="258"/>
      <c r="R2744" s="258"/>
      <c r="S2744" s="258"/>
      <c r="T2744" s="258"/>
      <c r="U2744" s="258"/>
      <c r="V2744" s="279"/>
      <c r="W2744" s="280"/>
    </row>
    <row r="2745" hidden="1" spans="8:23">
      <c r="H2745" s="258"/>
      <c r="I2745" s="258"/>
      <c r="J2745" s="258"/>
      <c r="K2745" s="258"/>
      <c r="L2745" s="258"/>
      <c r="M2745" s="258"/>
      <c r="N2745" s="258"/>
      <c r="O2745" s="258"/>
      <c r="P2745" s="258"/>
      <c r="Q2745" s="258"/>
      <c r="R2745" s="258"/>
      <c r="S2745" s="258"/>
      <c r="T2745" s="258"/>
      <c r="U2745" s="258"/>
      <c r="V2745" s="279"/>
      <c r="W2745" s="280"/>
    </row>
    <row r="2746" hidden="1" spans="8:23">
      <c r="H2746" s="258"/>
      <c r="I2746" s="258"/>
      <c r="J2746" s="258"/>
      <c r="K2746" s="258"/>
      <c r="L2746" s="258"/>
      <c r="M2746" s="258"/>
      <c r="N2746" s="258"/>
      <c r="O2746" s="258"/>
      <c r="P2746" s="258"/>
      <c r="Q2746" s="258"/>
      <c r="R2746" s="258"/>
      <c r="S2746" s="258"/>
      <c r="T2746" s="258"/>
      <c r="U2746" s="258"/>
      <c r="V2746" s="279"/>
      <c r="W2746" s="280"/>
    </row>
    <row r="2747" hidden="1" spans="8:23">
      <c r="H2747" s="258"/>
      <c r="I2747" s="258"/>
      <c r="J2747" s="258"/>
      <c r="K2747" s="258"/>
      <c r="L2747" s="258"/>
      <c r="M2747" s="258"/>
      <c r="N2747" s="258"/>
      <c r="O2747" s="258"/>
      <c r="P2747" s="258"/>
      <c r="Q2747" s="258"/>
      <c r="R2747" s="258"/>
      <c r="S2747" s="258"/>
      <c r="T2747" s="258"/>
      <c r="U2747" s="258"/>
      <c r="V2747" s="279"/>
      <c r="W2747" s="280"/>
    </row>
    <row r="2748" hidden="1" spans="8:23">
      <c r="H2748" s="258"/>
      <c r="I2748" s="258"/>
      <c r="J2748" s="258"/>
      <c r="K2748" s="258"/>
      <c r="L2748" s="258"/>
      <c r="M2748" s="258"/>
      <c r="N2748" s="258"/>
      <c r="O2748" s="258"/>
      <c r="P2748" s="258"/>
      <c r="Q2748" s="258"/>
      <c r="R2748" s="258"/>
      <c r="S2748" s="258"/>
      <c r="T2748" s="258"/>
      <c r="U2748" s="258"/>
      <c r="V2748" s="279"/>
      <c r="W2748" s="280"/>
    </row>
    <row r="2749" hidden="1" spans="8:23">
      <c r="H2749" s="258"/>
      <c r="I2749" s="258"/>
      <c r="J2749" s="258"/>
      <c r="K2749" s="258"/>
      <c r="L2749" s="258"/>
      <c r="M2749" s="258"/>
      <c r="N2749" s="258"/>
      <c r="O2749" s="258"/>
      <c r="P2749" s="258"/>
      <c r="Q2749" s="258"/>
      <c r="R2749" s="258"/>
      <c r="S2749" s="258"/>
      <c r="T2749" s="258"/>
      <c r="U2749" s="258"/>
      <c r="V2749" s="279"/>
      <c r="W2749" s="280"/>
    </row>
    <row r="2750" hidden="1" spans="8:23">
      <c r="H2750" s="258"/>
      <c r="I2750" s="258"/>
      <c r="J2750" s="258"/>
      <c r="K2750" s="258"/>
      <c r="L2750" s="258"/>
      <c r="M2750" s="258"/>
      <c r="N2750" s="258"/>
      <c r="O2750" s="258"/>
      <c r="P2750" s="258"/>
      <c r="Q2750" s="258"/>
      <c r="R2750" s="258"/>
      <c r="S2750" s="258"/>
      <c r="T2750" s="258"/>
      <c r="U2750" s="258"/>
      <c r="V2750" s="279"/>
      <c r="W2750" s="280"/>
    </row>
    <row r="2751" hidden="1" spans="8:23">
      <c r="H2751" s="258"/>
      <c r="I2751" s="258"/>
      <c r="J2751" s="258"/>
      <c r="K2751" s="258"/>
      <c r="L2751" s="258"/>
      <c r="M2751" s="258"/>
      <c r="N2751" s="258"/>
      <c r="O2751" s="258"/>
      <c r="P2751" s="258"/>
      <c r="Q2751" s="258"/>
      <c r="R2751" s="258"/>
      <c r="S2751" s="258"/>
      <c r="T2751" s="258"/>
      <c r="U2751" s="258"/>
      <c r="V2751" s="279"/>
      <c r="W2751" s="280"/>
    </row>
    <row r="2752" hidden="1" spans="8:23">
      <c r="H2752" s="258"/>
      <c r="I2752" s="258"/>
      <c r="J2752" s="258"/>
      <c r="K2752" s="258"/>
      <c r="L2752" s="258"/>
      <c r="M2752" s="258"/>
      <c r="N2752" s="258"/>
      <c r="O2752" s="258"/>
      <c r="P2752" s="258"/>
      <c r="Q2752" s="258"/>
      <c r="R2752" s="258"/>
      <c r="S2752" s="258"/>
      <c r="T2752" s="258"/>
      <c r="U2752" s="258"/>
      <c r="V2752" s="279"/>
      <c r="W2752" s="280"/>
    </row>
    <row r="2753" hidden="1" spans="8:23">
      <c r="H2753" s="258"/>
      <c r="I2753" s="258"/>
      <c r="J2753" s="258"/>
      <c r="K2753" s="258"/>
      <c r="L2753" s="258"/>
      <c r="M2753" s="258"/>
      <c r="N2753" s="258"/>
      <c r="O2753" s="258"/>
      <c r="P2753" s="258"/>
      <c r="Q2753" s="258"/>
      <c r="R2753" s="258"/>
      <c r="S2753" s="258"/>
      <c r="T2753" s="258"/>
      <c r="U2753" s="258"/>
      <c r="V2753" s="279"/>
      <c r="W2753" s="280"/>
    </row>
    <row r="2754" hidden="1" spans="8:23">
      <c r="H2754" s="258"/>
      <c r="I2754" s="258"/>
      <c r="J2754" s="258"/>
      <c r="K2754" s="258"/>
      <c r="L2754" s="258"/>
      <c r="M2754" s="258"/>
      <c r="N2754" s="258"/>
      <c r="O2754" s="258"/>
      <c r="P2754" s="258"/>
      <c r="Q2754" s="258"/>
      <c r="R2754" s="258"/>
      <c r="S2754" s="258"/>
      <c r="T2754" s="258"/>
      <c r="U2754" s="258"/>
      <c r="V2754" s="279"/>
      <c r="W2754" s="280"/>
    </row>
    <row r="2755" hidden="1" spans="8:23">
      <c r="H2755" s="258"/>
      <c r="I2755" s="258"/>
      <c r="J2755" s="258"/>
      <c r="K2755" s="258"/>
      <c r="L2755" s="258"/>
      <c r="M2755" s="258"/>
      <c r="N2755" s="258"/>
      <c r="O2755" s="258"/>
      <c r="P2755" s="258"/>
      <c r="Q2755" s="258"/>
      <c r="R2755" s="258"/>
      <c r="S2755" s="258"/>
      <c r="T2755" s="258"/>
      <c r="U2755" s="258"/>
      <c r="V2755" s="279"/>
      <c r="W2755" s="280"/>
    </row>
    <row r="2756" hidden="1" spans="8:23">
      <c r="H2756" s="258"/>
      <c r="I2756" s="258"/>
      <c r="J2756" s="258"/>
      <c r="K2756" s="258"/>
      <c r="L2756" s="258"/>
      <c r="M2756" s="258"/>
      <c r="N2756" s="258"/>
      <c r="O2756" s="258"/>
      <c r="P2756" s="258"/>
      <c r="Q2756" s="258"/>
      <c r="R2756" s="258"/>
      <c r="S2756" s="258"/>
      <c r="T2756" s="258"/>
      <c r="U2756" s="258"/>
      <c r="V2756" s="279"/>
      <c r="W2756" s="280"/>
    </row>
    <row r="2757" hidden="1" spans="8:23">
      <c r="H2757" s="258"/>
      <c r="I2757" s="258"/>
      <c r="J2757" s="258"/>
      <c r="K2757" s="258"/>
      <c r="L2757" s="258"/>
      <c r="M2757" s="258"/>
      <c r="N2757" s="258"/>
      <c r="O2757" s="258"/>
      <c r="P2757" s="258"/>
      <c r="Q2757" s="258"/>
      <c r="R2757" s="258"/>
      <c r="S2757" s="258"/>
      <c r="T2757" s="258"/>
      <c r="U2757" s="258"/>
      <c r="V2757" s="279"/>
      <c r="W2757" s="280"/>
    </row>
    <row r="2758" hidden="1" spans="8:23">
      <c r="H2758" s="258"/>
      <c r="I2758" s="258"/>
      <c r="J2758" s="258"/>
      <c r="K2758" s="258"/>
      <c r="L2758" s="258"/>
      <c r="M2758" s="258"/>
      <c r="N2758" s="258"/>
      <c r="O2758" s="258"/>
      <c r="P2758" s="258"/>
      <c r="Q2758" s="258"/>
      <c r="R2758" s="258"/>
      <c r="S2758" s="258"/>
      <c r="T2758" s="258"/>
      <c r="U2758" s="258"/>
      <c r="V2758" s="279"/>
      <c r="W2758" s="280"/>
    </row>
    <row r="2759" hidden="1" spans="8:23">
      <c r="H2759" s="258"/>
      <c r="I2759" s="258"/>
      <c r="J2759" s="258"/>
      <c r="K2759" s="258"/>
      <c r="L2759" s="258"/>
      <c r="M2759" s="258"/>
      <c r="N2759" s="258"/>
      <c r="O2759" s="258"/>
      <c r="P2759" s="258"/>
      <c r="Q2759" s="258"/>
      <c r="R2759" s="258"/>
      <c r="S2759" s="258"/>
      <c r="T2759" s="258"/>
      <c r="U2759" s="258"/>
      <c r="V2759" s="279"/>
      <c r="W2759" s="280"/>
    </row>
    <row r="2760" hidden="1" spans="8:23">
      <c r="H2760" s="258"/>
      <c r="I2760" s="258"/>
      <c r="J2760" s="258"/>
      <c r="K2760" s="258"/>
      <c r="L2760" s="258"/>
      <c r="M2760" s="258"/>
      <c r="N2760" s="258"/>
      <c r="O2760" s="258"/>
      <c r="P2760" s="258"/>
      <c r="Q2760" s="258"/>
      <c r="R2760" s="258"/>
      <c r="S2760" s="258"/>
      <c r="T2760" s="258"/>
      <c r="U2760" s="258"/>
      <c r="V2760" s="279"/>
      <c r="W2760" s="280"/>
    </row>
    <row r="2761" hidden="1" spans="8:23">
      <c r="H2761" s="258"/>
      <c r="I2761" s="258"/>
      <c r="J2761" s="258"/>
      <c r="K2761" s="258"/>
      <c r="L2761" s="258"/>
      <c r="M2761" s="258"/>
      <c r="N2761" s="258"/>
      <c r="O2761" s="258"/>
      <c r="P2761" s="258"/>
      <c r="Q2761" s="258"/>
      <c r="R2761" s="258"/>
      <c r="S2761" s="258"/>
      <c r="T2761" s="258"/>
      <c r="U2761" s="258"/>
      <c r="V2761" s="279"/>
      <c r="W2761" s="280"/>
    </row>
    <row r="2762" hidden="1" spans="8:23">
      <c r="H2762" s="258"/>
      <c r="I2762" s="258"/>
      <c r="J2762" s="258"/>
      <c r="K2762" s="258"/>
      <c r="L2762" s="258"/>
      <c r="M2762" s="258"/>
      <c r="N2762" s="258"/>
      <c r="O2762" s="258"/>
      <c r="P2762" s="258"/>
      <c r="Q2762" s="258"/>
      <c r="R2762" s="258"/>
      <c r="S2762" s="258"/>
      <c r="T2762" s="258"/>
      <c r="U2762" s="258"/>
      <c r="V2762" s="279"/>
      <c r="W2762" s="280"/>
    </row>
    <row r="2763" hidden="1" spans="8:23">
      <c r="H2763" s="258"/>
      <c r="I2763" s="258"/>
      <c r="J2763" s="258"/>
      <c r="K2763" s="258"/>
      <c r="L2763" s="258"/>
      <c r="M2763" s="258"/>
      <c r="N2763" s="258"/>
      <c r="O2763" s="258"/>
      <c r="P2763" s="258"/>
      <c r="Q2763" s="258"/>
      <c r="R2763" s="258"/>
      <c r="S2763" s="258"/>
      <c r="T2763" s="258"/>
      <c r="U2763" s="258"/>
      <c r="V2763" s="279"/>
      <c r="W2763" s="280"/>
    </row>
    <row r="2764" hidden="1" spans="8:23">
      <c r="H2764" s="258"/>
      <c r="I2764" s="258"/>
      <c r="J2764" s="258"/>
      <c r="K2764" s="258"/>
      <c r="L2764" s="258"/>
      <c r="M2764" s="258"/>
      <c r="N2764" s="258"/>
      <c r="O2764" s="258"/>
      <c r="P2764" s="258"/>
      <c r="Q2764" s="258"/>
      <c r="R2764" s="258"/>
      <c r="S2764" s="258"/>
      <c r="T2764" s="258"/>
      <c r="U2764" s="258"/>
      <c r="V2764" s="279"/>
      <c r="W2764" s="280"/>
    </row>
    <row r="2765" hidden="1" spans="8:23">
      <c r="H2765" s="258"/>
      <c r="I2765" s="258"/>
      <c r="J2765" s="258"/>
      <c r="K2765" s="258"/>
      <c r="L2765" s="258"/>
      <c r="M2765" s="258"/>
      <c r="N2765" s="258"/>
      <c r="O2765" s="258"/>
      <c r="P2765" s="258"/>
      <c r="Q2765" s="258"/>
      <c r="R2765" s="258"/>
      <c r="S2765" s="258"/>
      <c r="T2765" s="258"/>
      <c r="U2765" s="258"/>
      <c r="V2765" s="279"/>
      <c r="W2765" s="280"/>
    </row>
    <row r="2766" hidden="1" spans="8:23">
      <c r="H2766" s="258"/>
      <c r="I2766" s="258"/>
      <c r="J2766" s="258"/>
      <c r="K2766" s="258"/>
      <c r="L2766" s="258"/>
      <c r="M2766" s="258"/>
      <c r="N2766" s="258"/>
      <c r="O2766" s="258"/>
      <c r="P2766" s="258"/>
      <c r="Q2766" s="258"/>
      <c r="R2766" s="258"/>
      <c r="S2766" s="258"/>
      <c r="T2766" s="258"/>
      <c r="U2766" s="258"/>
      <c r="V2766" s="279"/>
      <c r="W2766" s="280"/>
    </row>
    <row r="2767" hidden="1" spans="8:23">
      <c r="H2767" s="258"/>
      <c r="I2767" s="258"/>
      <c r="J2767" s="258"/>
      <c r="K2767" s="258"/>
      <c r="L2767" s="258"/>
      <c r="M2767" s="258"/>
      <c r="N2767" s="258"/>
      <c r="O2767" s="258"/>
      <c r="P2767" s="258"/>
      <c r="Q2767" s="258"/>
      <c r="R2767" s="258"/>
      <c r="S2767" s="258"/>
      <c r="T2767" s="258"/>
      <c r="U2767" s="258"/>
      <c r="V2767" s="279"/>
      <c r="W2767" s="280"/>
    </row>
    <row r="2768" hidden="1" spans="8:23">
      <c r="H2768" s="258"/>
      <c r="I2768" s="258"/>
      <c r="J2768" s="258"/>
      <c r="K2768" s="258"/>
      <c r="L2768" s="258"/>
      <c r="M2768" s="258"/>
      <c r="N2768" s="258"/>
      <c r="O2768" s="258"/>
      <c r="P2768" s="258"/>
      <c r="Q2768" s="258"/>
      <c r="R2768" s="258"/>
      <c r="S2768" s="258"/>
      <c r="T2768" s="258"/>
      <c r="U2768" s="258"/>
      <c r="V2768" s="279"/>
      <c r="W2768" s="280"/>
    </row>
    <row r="2769" hidden="1" spans="8:23">
      <c r="H2769" s="258"/>
      <c r="I2769" s="258"/>
      <c r="J2769" s="258"/>
      <c r="K2769" s="258"/>
      <c r="L2769" s="258"/>
      <c r="M2769" s="258"/>
      <c r="N2769" s="258"/>
      <c r="O2769" s="258"/>
      <c r="P2769" s="258"/>
      <c r="Q2769" s="258"/>
      <c r="R2769" s="258"/>
      <c r="S2769" s="258"/>
      <c r="T2769" s="258"/>
      <c r="U2769" s="258"/>
      <c r="V2769" s="279"/>
      <c r="W2769" s="280"/>
    </row>
    <row r="2770" hidden="1" spans="8:23">
      <c r="H2770" s="258"/>
      <c r="I2770" s="258"/>
      <c r="J2770" s="258"/>
      <c r="K2770" s="258"/>
      <c r="L2770" s="258"/>
      <c r="M2770" s="258"/>
      <c r="N2770" s="258"/>
      <c r="O2770" s="258"/>
      <c r="P2770" s="258"/>
      <c r="Q2770" s="258"/>
      <c r="R2770" s="258"/>
      <c r="S2770" s="258"/>
      <c r="T2770" s="258"/>
      <c r="U2770" s="258"/>
      <c r="V2770" s="279"/>
      <c r="W2770" s="280"/>
    </row>
    <row r="2771" hidden="1" spans="8:23">
      <c r="H2771" s="258"/>
      <c r="I2771" s="258"/>
      <c r="J2771" s="258"/>
      <c r="K2771" s="258"/>
      <c r="L2771" s="258"/>
      <c r="M2771" s="258"/>
      <c r="N2771" s="258"/>
      <c r="O2771" s="258"/>
      <c r="P2771" s="258"/>
      <c r="Q2771" s="258"/>
      <c r="R2771" s="258"/>
      <c r="S2771" s="258"/>
      <c r="T2771" s="258"/>
      <c r="U2771" s="258"/>
      <c r="V2771" s="279"/>
      <c r="W2771" s="280"/>
    </row>
    <row r="2772" hidden="1" spans="8:23">
      <c r="H2772" s="258"/>
      <c r="I2772" s="258"/>
      <c r="J2772" s="258"/>
      <c r="K2772" s="258"/>
      <c r="L2772" s="258"/>
      <c r="M2772" s="258"/>
      <c r="N2772" s="258"/>
      <c r="O2772" s="258"/>
      <c r="P2772" s="258"/>
      <c r="Q2772" s="258"/>
      <c r="R2772" s="258"/>
      <c r="S2772" s="258"/>
      <c r="T2772" s="258"/>
      <c r="U2772" s="258"/>
      <c r="V2772" s="279"/>
      <c r="W2772" s="280"/>
    </row>
    <row r="2773" hidden="1" spans="8:23">
      <c r="H2773" s="258"/>
      <c r="I2773" s="258"/>
      <c r="J2773" s="258"/>
      <c r="K2773" s="258"/>
      <c r="L2773" s="258"/>
      <c r="M2773" s="258"/>
      <c r="N2773" s="258"/>
      <c r="O2773" s="258"/>
      <c r="P2773" s="258"/>
      <c r="Q2773" s="258"/>
      <c r="R2773" s="258"/>
      <c r="S2773" s="258"/>
      <c r="T2773" s="258"/>
      <c r="U2773" s="258"/>
      <c r="V2773" s="279"/>
      <c r="W2773" s="280"/>
    </row>
    <row r="2774" hidden="1" spans="8:23">
      <c r="H2774" s="258"/>
      <c r="I2774" s="258"/>
      <c r="J2774" s="258"/>
      <c r="K2774" s="258"/>
      <c r="L2774" s="258"/>
      <c r="M2774" s="258"/>
      <c r="N2774" s="258"/>
      <c r="O2774" s="258"/>
      <c r="P2774" s="258"/>
      <c r="Q2774" s="258"/>
      <c r="R2774" s="258"/>
      <c r="S2774" s="258"/>
      <c r="T2774" s="258"/>
      <c r="U2774" s="258"/>
      <c r="V2774" s="279"/>
      <c r="W2774" s="280"/>
    </row>
    <row r="2775" hidden="1" spans="8:23">
      <c r="H2775" s="258"/>
      <c r="I2775" s="258"/>
      <c r="J2775" s="258"/>
      <c r="K2775" s="258"/>
      <c r="L2775" s="258"/>
      <c r="M2775" s="258"/>
      <c r="N2775" s="258"/>
      <c r="O2775" s="258"/>
      <c r="P2775" s="258"/>
      <c r="Q2775" s="258"/>
      <c r="R2775" s="258"/>
      <c r="S2775" s="258"/>
      <c r="T2775" s="258"/>
      <c r="U2775" s="258"/>
      <c r="V2775" s="279"/>
      <c r="W2775" s="280"/>
    </row>
    <row r="2776" hidden="1" spans="8:23">
      <c r="H2776" s="258"/>
      <c r="I2776" s="258"/>
      <c r="J2776" s="258"/>
      <c r="K2776" s="258"/>
      <c r="L2776" s="258"/>
      <c r="M2776" s="258"/>
      <c r="N2776" s="258"/>
      <c r="O2776" s="258"/>
      <c r="P2776" s="258"/>
      <c r="Q2776" s="258"/>
      <c r="R2776" s="258"/>
      <c r="S2776" s="258"/>
      <c r="T2776" s="258"/>
      <c r="U2776" s="258"/>
      <c r="V2776" s="279"/>
      <c r="W2776" s="280"/>
    </row>
    <row r="2777" hidden="1" spans="8:23">
      <c r="H2777" s="258"/>
      <c r="I2777" s="258"/>
      <c r="J2777" s="258"/>
      <c r="K2777" s="258"/>
      <c r="L2777" s="258"/>
      <c r="M2777" s="258"/>
      <c r="N2777" s="258"/>
      <c r="O2777" s="258"/>
      <c r="P2777" s="258"/>
      <c r="Q2777" s="258"/>
      <c r="R2777" s="258"/>
      <c r="S2777" s="258"/>
      <c r="T2777" s="258"/>
      <c r="U2777" s="258"/>
      <c r="V2777" s="279"/>
      <c r="W2777" s="280"/>
    </row>
    <row r="2778" hidden="1" spans="8:23">
      <c r="H2778" s="258"/>
      <c r="I2778" s="258"/>
      <c r="J2778" s="258"/>
      <c r="K2778" s="258"/>
      <c r="L2778" s="258"/>
      <c r="M2778" s="258"/>
      <c r="N2778" s="258"/>
      <c r="O2778" s="258"/>
      <c r="P2778" s="258"/>
      <c r="Q2778" s="258"/>
      <c r="R2778" s="258"/>
      <c r="S2778" s="258"/>
      <c r="T2778" s="258"/>
      <c r="U2778" s="258"/>
      <c r="V2778" s="279"/>
      <c r="W2778" s="280"/>
    </row>
    <row r="2779" hidden="1" spans="8:23">
      <c r="H2779" s="258"/>
      <c r="I2779" s="258"/>
      <c r="J2779" s="258"/>
      <c r="K2779" s="258"/>
      <c r="L2779" s="258"/>
      <c r="M2779" s="258"/>
      <c r="N2779" s="258"/>
      <c r="O2779" s="258"/>
      <c r="P2779" s="258"/>
      <c r="Q2779" s="258"/>
      <c r="R2779" s="258"/>
      <c r="S2779" s="258"/>
      <c r="T2779" s="258"/>
      <c r="U2779" s="258"/>
      <c r="V2779" s="279"/>
      <c r="W2779" s="280"/>
    </row>
    <row r="2780" hidden="1" spans="8:23">
      <c r="H2780" s="258"/>
      <c r="I2780" s="258"/>
      <c r="J2780" s="258"/>
      <c r="K2780" s="258"/>
      <c r="L2780" s="258"/>
      <c r="M2780" s="258"/>
      <c r="N2780" s="258"/>
      <c r="O2780" s="258"/>
      <c r="P2780" s="258"/>
      <c r="Q2780" s="258"/>
      <c r="R2780" s="258"/>
      <c r="S2780" s="258"/>
      <c r="T2780" s="258"/>
      <c r="U2780" s="258"/>
      <c r="V2780" s="279"/>
      <c r="W2780" s="280"/>
    </row>
    <row r="2781" hidden="1" spans="8:23">
      <c r="H2781" s="258"/>
      <c r="I2781" s="258"/>
      <c r="J2781" s="258"/>
      <c r="K2781" s="258"/>
      <c r="L2781" s="258"/>
      <c r="M2781" s="258"/>
      <c r="N2781" s="258"/>
      <c r="O2781" s="258"/>
      <c r="P2781" s="258"/>
      <c r="Q2781" s="258"/>
      <c r="R2781" s="258"/>
      <c r="S2781" s="258"/>
      <c r="T2781" s="258"/>
      <c r="U2781" s="258"/>
      <c r="V2781" s="279"/>
      <c r="W2781" s="280"/>
    </row>
    <row r="2782" hidden="1" spans="8:23">
      <c r="H2782" s="258"/>
      <c r="I2782" s="258"/>
      <c r="J2782" s="258"/>
      <c r="K2782" s="258"/>
      <c r="L2782" s="258"/>
      <c r="M2782" s="258"/>
      <c r="N2782" s="258"/>
      <c r="O2782" s="258"/>
      <c r="P2782" s="258"/>
      <c r="Q2782" s="258"/>
      <c r="R2782" s="258"/>
      <c r="S2782" s="258"/>
      <c r="T2782" s="258"/>
      <c r="U2782" s="258"/>
      <c r="V2782" s="279"/>
      <c r="W2782" s="280"/>
    </row>
    <row r="2783" hidden="1" spans="8:23">
      <c r="H2783" s="258"/>
      <c r="I2783" s="258"/>
      <c r="J2783" s="258"/>
      <c r="K2783" s="258"/>
      <c r="L2783" s="258"/>
      <c r="M2783" s="258"/>
      <c r="N2783" s="258"/>
      <c r="O2783" s="258"/>
      <c r="P2783" s="258"/>
      <c r="Q2783" s="258"/>
      <c r="R2783" s="258"/>
      <c r="S2783" s="258"/>
      <c r="T2783" s="258"/>
      <c r="U2783" s="258"/>
      <c r="V2783" s="279"/>
      <c r="W2783" s="280"/>
    </row>
    <row r="2784" hidden="1" spans="8:23">
      <c r="H2784" s="258"/>
      <c r="I2784" s="258"/>
      <c r="J2784" s="258"/>
      <c r="K2784" s="258"/>
      <c r="L2784" s="258"/>
      <c r="M2784" s="258"/>
      <c r="N2784" s="258"/>
      <c r="O2784" s="258"/>
      <c r="P2784" s="258"/>
      <c r="Q2784" s="258"/>
      <c r="R2784" s="258"/>
      <c r="S2784" s="258"/>
      <c r="T2784" s="258"/>
      <c r="U2784" s="258"/>
      <c r="V2784" s="279"/>
      <c r="W2784" s="280"/>
    </row>
    <row r="2785" hidden="1" spans="8:23">
      <c r="H2785" s="258"/>
      <c r="I2785" s="258"/>
      <c r="J2785" s="258"/>
      <c r="K2785" s="258"/>
      <c r="L2785" s="258"/>
      <c r="M2785" s="258"/>
      <c r="N2785" s="258"/>
      <c r="O2785" s="258"/>
      <c r="P2785" s="258"/>
      <c r="Q2785" s="258"/>
      <c r="R2785" s="258"/>
      <c r="S2785" s="258"/>
      <c r="T2785" s="258"/>
      <c r="U2785" s="258"/>
      <c r="V2785" s="279"/>
      <c r="W2785" s="280"/>
    </row>
    <row r="2786" hidden="1" spans="8:23">
      <c r="H2786" s="258"/>
      <c r="I2786" s="258"/>
      <c r="J2786" s="258"/>
      <c r="K2786" s="258"/>
      <c r="L2786" s="258"/>
      <c r="M2786" s="258"/>
      <c r="N2786" s="258"/>
      <c r="O2786" s="258"/>
      <c r="P2786" s="258"/>
      <c r="Q2786" s="258"/>
      <c r="R2786" s="258"/>
      <c r="S2786" s="258"/>
      <c r="T2786" s="258"/>
      <c r="U2786" s="258"/>
      <c r="V2786" s="279"/>
      <c r="W2786" s="280"/>
    </row>
    <row r="2787" hidden="1" spans="8:23">
      <c r="H2787" s="258"/>
      <c r="I2787" s="258"/>
      <c r="J2787" s="258"/>
      <c r="K2787" s="258"/>
      <c r="L2787" s="258"/>
      <c r="M2787" s="258"/>
      <c r="N2787" s="258"/>
      <c r="O2787" s="258"/>
      <c r="P2787" s="258"/>
      <c r="Q2787" s="258"/>
      <c r="R2787" s="258"/>
      <c r="S2787" s="258"/>
      <c r="T2787" s="258"/>
      <c r="U2787" s="258"/>
      <c r="V2787" s="279"/>
      <c r="W2787" s="280"/>
    </row>
    <row r="2788" hidden="1" spans="8:23">
      <c r="H2788" s="258"/>
      <c r="I2788" s="258"/>
      <c r="J2788" s="258"/>
      <c r="K2788" s="258"/>
      <c r="L2788" s="258"/>
      <c r="M2788" s="258"/>
      <c r="N2788" s="258"/>
      <c r="O2788" s="258"/>
      <c r="P2788" s="258"/>
      <c r="Q2788" s="258"/>
      <c r="R2788" s="258"/>
      <c r="S2788" s="258"/>
      <c r="T2788" s="258"/>
      <c r="U2788" s="258"/>
      <c r="V2788" s="279"/>
      <c r="W2788" s="280"/>
    </row>
    <row r="2789" hidden="1" spans="8:23">
      <c r="H2789" s="258"/>
      <c r="I2789" s="258"/>
      <c r="J2789" s="258"/>
      <c r="K2789" s="258"/>
      <c r="L2789" s="258"/>
      <c r="M2789" s="258"/>
      <c r="N2789" s="258"/>
      <c r="O2789" s="258"/>
      <c r="P2789" s="258"/>
      <c r="Q2789" s="258"/>
      <c r="R2789" s="258"/>
      <c r="S2789" s="258"/>
      <c r="T2789" s="258"/>
      <c r="U2789" s="258"/>
      <c r="V2789" s="279"/>
      <c r="W2789" s="280"/>
    </row>
    <row r="2790" hidden="1" spans="8:23">
      <c r="H2790" s="258"/>
      <c r="I2790" s="258"/>
      <c r="J2790" s="258"/>
      <c r="K2790" s="258"/>
      <c r="L2790" s="258"/>
      <c r="M2790" s="258"/>
      <c r="N2790" s="258"/>
      <c r="O2790" s="258"/>
      <c r="P2790" s="258"/>
      <c r="Q2790" s="258"/>
      <c r="R2790" s="258"/>
      <c r="S2790" s="258"/>
      <c r="T2790" s="258"/>
      <c r="U2790" s="258"/>
      <c r="V2790" s="279"/>
      <c r="W2790" s="280"/>
    </row>
    <row r="2791" hidden="1" spans="8:23">
      <c r="H2791" s="258"/>
      <c r="I2791" s="258"/>
      <c r="J2791" s="258"/>
      <c r="K2791" s="258"/>
      <c r="L2791" s="258"/>
      <c r="M2791" s="258"/>
      <c r="N2791" s="258"/>
      <c r="O2791" s="258"/>
      <c r="P2791" s="258"/>
      <c r="Q2791" s="258"/>
      <c r="R2791" s="258"/>
      <c r="S2791" s="258"/>
      <c r="T2791" s="258"/>
      <c r="U2791" s="258"/>
      <c r="V2791" s="279"/>
      <c r="W2791" s="280"/>
    </row>
    <row r="2792" hidden="1" spans="8:23">
      <c r="H2792" s="258"/>
      <c r="I2792" s="258"/>
      <c r="J2792" s="258"/>
      <c r="K2792" s="258"/>
      <c r="L2792" s="258"/>
      <c r="M2792" s="258"/>
      <c r="N2792" s="258"/>
      <c r="O2792" s="258"/>
      <c r="P2792" s="258"/>
      <c r="Q2792" s="258"/>
      <c r="R2792" s="258"/>
      <c r="S2792" s="258"/>
      <c r="T2792" s="258"/>
      <c r="U2792" s="258"/>
      <c r="V2792" s="279"/>
      <c r="W2792" s="280"/>
    </row>
    <row r="2793" hidden="1" spans="8:23">
      <c r="H2793" s="258"/>
      <c r="I2793" s="258"/>
      <c r="J2793" s="258"/>
      <c r="K2793" s="258"/>
      <c r="L2793" s="258"/>
      <c r="M2793" s="258"/>
      <c r="N2793" s="258"/>
      <c r="O2793" s="258"/>
      <c r="P2793" s="258"/>
      <c r="Q2793" s="258"/>
      <c r="R2793" s="258"/>
      <c r="S2793" s="258"/>
      <c r="T2793" s="258"/>
      <c r="U2793" s="258"/>
      <c r="V2793" s="279"/>
      <c r="W2793" s="280"/>
    </row>
    <row r="2794" hidden="1" spans="8:23">
      <c r="H2794" s="258"/>
      <c r="I2794" s="258"/>
      <c r="J2794" s="258"/>
      <c r="K2794" s="258"/>
      <c r="L2794" s="258"/>
      <c r="M2794" s="258"/>
      <c r="N2794" s="258"/>
      <c r="O2794" s="258"/>
      <c r="P2794" s="258"/>
      <c r="Q2794" s="258"/>
      <c r="R2794" s="258"/>
      <c r="S2794" s="258"/>
      <c r="T2794" s="258"/>
      <c r="U2794" s="258"/>
      <c r="V2794" s="279"/>
      <c r="W2794" s="280"/>
    </row>
    <row r="2795" hidden="1" spans="8:23">
      <c r="H2795" s="258"/>
      <c r="I2795" s="258"/>
      <c r="J2795" s="258"/>
      <c r="K2795" s="258"/>
      <c r="L2795" s="258"/>
      <c r="M2795" s="258"/>
      <c r="N2795" s="258"/>
      <c r="O2795" s="258"/>
      <c r="P2795" s="258"/>
      <c r="Q2795" s="258"/>
      <c r="R2795" s="258"/>
      <c r="S2795" s="258"/>
      <c r="T2795" s="258"/>
      <c r="U2795" s="258"/>
      <c r="V2795" s="279"/>
      <c r="W2795" s="280"/>
    </row>
    <row r="2796" hidden="1" spans="8:23">
      <c r="H2796" s="258"/>
      <c r="I2796" s="258"/>
      <c r="J2796" s="258"/>
      <c r="K2796" s="258"/>
      <c r="L2796" s="258"/>
      <c r="M2796" s="258"/>
      <c r="N2796" s="258"/>
      <c r="O2796" s="258"/>
      <c r="P2796" s="258"/>
      <c r="Q2796" s="258"/>
      <c r="R2796" s="258"/>
      <c r="S2796" s="258"/>
      <c r="T2796" s="258"/>
      <c r="U2796" s="258"/>
      <c r="V2796" s="279"/>
      <c r="W2796" s="280"/>
    </row>
    <row r="2797" hidden="1" spans="8:23">
      <c r="H2797" s="258"/>
      <c r="I2797" s="258"/>
      <c r="J2797" s="258"/>
      <c r="K2797" s="258"/>
      <c r="L2797" s="258"/>
      <c r="M2797" s="258"/>
      <c r="N2797" s="258"/>
      <c r="O2797" s="258"/>
      <c r="P2797" s="258"/>
      <c r="Q2797" s="258"/>
      <c r="R2797" s="258"/>
      <c r="S2797" s="258"/>
      <c r="T2797" s="258"/>
      <c r="U2797" s="258"/>
      <c r="V2797" s="279"/>
      <c r="W2797" s="280"/>
    </row>
    <row r="2798" hidden="1" spans="8:23">
      <c r="H2798" s="258"/>
      <c r="I2798" s="258"/>
      <c r="J2798" s="258"/>
      <c r="K2798" s="258"/>
      <c r="L2798" s="258"/>
      <c r="M2798" s="258"/>
      <c r="N2798" s="258"/>
      <c r="O2798" s="258"/>
      <c r="P2798" s="258"/>
      <c r="Q2798" s="258"/>
      <c r="R2798" s="258"/>
      <c r="S2798" s="258"/>
      <c r="T2798" s="258"/>
      <c r="U2798" s="258"/>
      <c r="V2798" s="279"/>
      <c r="W2798" s="280"/>
    </row>
    <row r="2799" hidden="1" spans="8:23">
      <c r="H2799" s="258"/>
      <c r="I2799" s="258"/>
      <c r="J2799" s="258"/>
      <c r="K2799" s="258"/>
      <c r="L2799" s="258"/>
      <c r="M2799" s="258"/>
      <c r="N2799" s="258"/>
      <c r="O2799" s="258"/>
      <c r="P2799" s="258"/>
      <c r="Q2799" s="258"/>
      <c r="R2799" s="258"/>
      <c r="S2799" s="258"/>
      <c r="T2799" s="258"/>
      <c r="U2799" s="258"/>
      <c r="V2799" s="279"/>
      <c r="W2799" s="280"/>
    </row>
    <row r="2800" hidden="1" spans="8:23">
      <c r="H2800" s="258"/>
      <c r="I2800" s="258"/>
      <c r="J2800" s="258"/>
      <c r="K2800" s="258"/>
      <c r="L2800" s="258"/>
      <c r="M2800" s="258"/>
      <c r="N2800" s="258"/>
      <c r="O2800" s="258"/>
      <c r="P2800" s="258"/>
      <c r="Q2800" s="258"/>
      <c r="R2800" s="258"/>
      <c r="S2800" s="258"/>
      <c r="T2800" s="258"/>
      <c r="U2800" s="258"/>
      <c r="V2800" s="279"/>
      <c r="W2800" s="280"/>
    </row>
    <row r="2801" hidden="1" spans="8:23">
      <c r="H2801" s="258"/>
      <c r="I2801" s="258"/>
      <c r="J2801" s="258"/>
      <c r="K2801" s="258"/>
      <c r="L2801" s="258"/>
      <c r="M2801" s="258"/>
      <c r="N2801" s="258"/>
      <c r="O2801" s="258"/>
      <c r="P2801" s="258"/>
      <c r="Q2801" s="258"/>
      <c r="R2801" s="258"/>
      <c r="S2801" s="258"/>
      <c r="T2801" s="258"/>
      <c r="U2801" s="258"/>
      <c r="V2801" s="279"/>
      <c r="W2801" s="280"/>
    </row>
    <row r="2802" hidden="1" spans="8:23">
      <c r="H2802" s="258"/>
      <c r="I2802" s="258"/>
      <c r="J2802" s="258"/>
      <c r="K2802" s="258"/>
      <c r="L2802" s="258"/>
      <c r="M2802" s="258"/>
      <c r="N2802" s="258"/>
      <c r="O2802" s="258"/>
      <c r="P2802" s="258"/>
      <c r="Q2802" s="258"/>
      <c r="R2802" s="258"/>
      <c r="S2802" s="258"/>
      <c r="T2802" s="258"/>
      <c r="U2802" s="258"/>
      <c r="V2802" s="279"/>
      <c r="W2802" s="280"/>
    </row>
    <row r="2803" hidden="1" spans="8:23">
      <c r="H2803" s="258"/>
      <c r="I2803" s="258"/>
      <c r="J2803" s="258"/>
      <c r="K2803" s="258"/>
      <c r="L2803" s="258"/>
      <c r="M2803" s="258"/>
      <c r="N2803" s="258"/>
      <c r="O2803" s="258"/>
      <c r="P2803" s="258"/>
      <c r="Q2803" s="258"/>
      <c r="R2803" s="258"/>
      <c r="S2803" s="258"/>
      <c r="T2803" s="258"/>
      <c r="U2803" s="258"/>
      <c r="V2803" s="279"/>
      <c r="W2803" s="280"/>
    </row>
    <row r="2804" hidden="1" spans="8:23">
      <c r="H2804" s="258"/>
      <c r="I2804" s="258"/>
      <c r="J2804" s="258"/>
      <c r="K2804" s="258"/>
      <c r="L2804" s="258"/>
      <c r="M2804" s="258"/>
      <c r="N2804" s="258"/>
      <c r="O2804" s="258"/>
      <c r="P2804" s="258"/>
      <c r="Q2804" s="258"/>
      <c r="R2804" s="258"/>
      <c r="S2804" s="258"/>
      <c r="T2804" s="258"/>
      <c r="U2804" s="258"/>
      <c r="V2804" s="279"/>
      <c r="W2804" s="280"/>
    </row>
    <row r="2805" hidden="1" spans="8:23">
      <c r="H2805" s="258"/>
      <c r="I2805" s="258"/>
      <c r="J2805" s="258"/>
      <c r="K2805" s="258"/>
      <c r="L2805" s="258"/>
      <c r="M2805" s="258"/>
      <c r="N2805" s="258"/>
      <c r="O2805" s="258"/>
      <c r="P2805" s="258"/>
      <c r="Q2805" s="258"/>
      <c r="R2805" s="258"/>
      <c r="S2805" s="258"/>
      <c r="T2805" s="258"/>
      <c r="U2805" s="258"/>
      <c r="V2805" s="279"/>
      <c r="W2805" s="280"/>
    </row>
    <row r="2806" hidden="1" spans="8:23">
      <c r="H2806" s="258"/>
      <c r="I2806" s="258"/>
      <c r="J2806" s="258"/>
      <c r="K2806" s="258"/>
      <c r="L2806" s="258"/>
      <c r="M2806" s="258"/>
      <c r="N2806" s="258"/>
      <c r="O2806" s="258"/>
      <c r="P2806" s="258"/>
      <c r="Q2806" s="258"/>
      <c r="R2806" s="258"/>
      <c r="S2806" s="258"/>
      <c r="T2806" s="258"/>
      <c r="U2806" s="258"/>
      <c r="V2806" s="279"/>
      <c r="W2806" s="280"/>
    </row>
    <row r="2807" hidden="1" spans="8:23">
      <c r="H2807" s="258"/>
      <c r="I2807" s="258"/>
      <c r="J2807" s="258"/>
      <c r="K2807" s="258"/>
      <c r="L2807" s="258"/>
      <c r="M2807" s="258"/>
      <c r="N2807" s="258"/>
      <c r="O2807" s="258"/>
      <c r="P2807" s="258"/>
      <c r="Q2807" s="258"/>
      <c r="R2807" s="258"/>
      <c r="S2807" s="258"/>
      <c r="T2807" s="258"/>
      <c r="U2807" s="258"/>
      <c r="V2807" s="279"/>
      <c r="W2807" s="280"/>
    </row>
    <row r="2808" hidden="1" spans="8:23">
      <c r="H2808" s="258"/>
      <c r="I2808" s="258"/>
      <c r="J2808" s="258"/>
      <c r="K2808" s="258"/>
      <c r="L2808" s="258"/>
      <c r="M2808" s="258"/>
      <c r="N2808" s="258"/>
      <c r="O2808" s="258"/>
      <c r="P2808" s="258"/>
      <c r="Q2808" s="258"/>
      <c r="R2808" s="258"/>
      <c r="S2808" s="258"/>
      <c r="T2808" s="258"/>
      <c r="U2808" s="258"/>
      <c r="V2808" s="279"/>
      <c r="W2808" s="280"/>
    </row>
    <row r="2809" hidden="1" spans="8:23">
      <c r="H2809" s="258"/>
      <c r="I2809" s="258"/>
      <c r="J2809" s="258"/>
      <c r="K2809" s="258"/>
      <c r="L2809" s="258"/>
      <c r="M2809" s="258"/>
      <c r="N2809" s="258"/>
      <c r="O2809" s="258"/>
      <c r="P2809" s="258"/>
      <c r="Q2809" s="258"/>
      <c r="R2809" s="258"/>
      <c r="S2809" s="258"/>
      <c r="T2809" s="258"/>
      <c r="U2809" s="258"/>
      <c r="V2809" s="279"/>
      <c r="W2809" s="280"/>
    </row>
    <row r="2810" hidden="1" spans="8:23">
      <c r="H2810" s="258"/>
      <c r="I2810" s="258"/>
      <c r="J2810" s="258"/>
      <c r="K2810" s="258"/>
      <c r="L2810" s="258"/>
      <c r="M2810" s="258"/>
      <c r="N2810" s="258"/>
      <c r="O2810" s="258"/>
      <c r="P2810" s="258"/>
      <c r="Q2810" s="258"/>
      <c r="R2810" s="258"/>
      <c r="S2810" s="258"/>
      <c r="T2810" s="258"/>
      <c r="U2810" s="258"/>
      <c r="V2810" s="279"/>
      <c r="W2810" s="280"/>
    </row>
    <row r="2811" hidden="1" spans="8:23">
      <c r="H2811" s="258"/>
      <c r="I2811" s="258"/>
      <c r="J2811" s="258"/>
      <c r="K2811" s="258"/>
      <c r="L2811" s="258"/>
      <c r="M2811" s="258"/>
      <c r="N2811" s="258"/>
      <c r="O2811" s="258"/>
      <c r="P2811" s="258"/>
      <c r="Q2811" s="258"/>
      <c r="R2811" s="258"/>
      <c r="S2811" s="258"/>
      <c r="T2811" s="258"/>
      <c r="U2811" s="258"/>
      <c r="V2811" s="279"/>
      <c r="W2811" s="280"/>
    </row>
    <row r="2812" hidden="1" spans="8:23">
      <c r="H2812" s="258"/>
      <c r="I2812" s="258"/>
      <c r="J2812" s="258"/>
      <c r="K2812" s="258"/>
      <c r="L2812" s="258"/>
      <c r="M2812" s="258"/>
      <c r="N2812" s="258"/>
      <c r="O2812" s="258"/>
      <c r="P2812" s="258"/>
      <c r="Q2812" s="258"/>
      <c r="R2812" s="258"/>
      <c r="S2812" s="258"/>
      <c r="T2812" s="258"/>
      <c r="U2812" s="258"/>
      <c r="V2812" s="279"/>
      <c r="W2812" s="280"/>
    </row>
    <row r="2813" hidden="1" spans="8:23">
      <c r="H2813" s="258"/>
      <c r="I2813" s="258"/>
      <c r="J2813" s="258"/>
      <c r="K2813" s="258"/>
      <c r="L2813" s="258"/>
      <c r="M2813" s="258"/>
      <c r="N2813" s="258"/>
      <c r="O2813" s="258"/>
      <c r="P2813" s="258"/>
      <c r="Q2813" s="258"/>
      <c r="R2813" s="258"/>
      <c r="S2813" s="258"/>
      <c r="T2813" s="258"/>
      <c r="U2813" s="258"/>
      <c r="V2813" s="279"/>
      <c r="W2813" s="280"/>
    </row>
    <row r="2814" hidden="1" spans="8:23">
      <c r="H2814" s="258"/>
      <c r="I2814" s="258"/>
      <c r="J2814" s="258"/>
      <c r="K2814" s="258"/>
      <c r="L2814" s="258"/>
      <c r="M2814" s="258"/>
      <c r="N2814" s="258"/>
      <c r="O2814" s="258"/>
      <c r="P2814" s="258"/>
      <c r="Q2814" s="258"/>
      <c r="R2814" s="258"/>
      <c r="S2814" s="258"/>
      <c r="T2814" s="258"/>
      <c r="U2814" s="258"/>
      <c r="V2814" s="279"/>
      <c r="W2814" s="280"/>
    </row>
    <row r="2815" hidden="1" spans="8:23">
      <c r="H2815" s="258"/>
      <c r="I2815" s="258"/>
      <c r="J2815" s="258"/>
      <c r="K2815" s="258"/>
      <c r="L2815" s="258"/>
      <c r="M2815" s="258"/>
      <c r="N2815" s="258"/>
      <c r="O2815" s="258"/>
      <c r="P2815" s="258"/>
      <c r="Q2815" s="258"/>
      <c r="R2815" s="258"/>
      <c r="S2815" s="258"/>
      <c r="T2815" s="258"/>
      <c r="U2815" s="258"/>
      <c r="V2815" s="279"/>
      <c r="W2815" s="280"/>
    </row>
    <row r="2816" hidden="1" spans="8:23">
      <c r="H2816" s="258"/>
      <c r="I2816" s="258"/>
      <c r="J2816" s="258"/>
      <c r="K2816" s="258"/>
      <c r="L2816" s="258"/>
      <c r="M2816" s="258"/>
      <c r="N2816" s="258"/>
      <c r="O2816" s="258"/>
      <c r="P2816" s="258"/>
      <c r="Q2816" s="258"/>
      <c r="R2816" s="258"/>
      <c r="S2816" s="258"/>
      <c r="T2816" s="258"/>
      <c r="U2816" s="258"/>
      <c r="V2816" s="279"/>
      <c r="W2816" s="280"/>
    </row>
    <row r="2817" hidden="1" spans="8:23">
      <c r="H2817" s="258"/>
      <c r="I2817" s="258"/>
      <c r="J2817" s="258"/>
      <c r="K2817" s="258"/>
      <c r="L2817" s="258"/>
      <c r="M2817" s="258"/>
      <c r="N2817" s="258"/>
      <c r="O2817" s="258"/>
      <c r="P2817" s="258"/>
      <c r="Q2817" s="258"/>
      <c r="R2817" s="258"/>
      <c r="S2817" s="258"/>
      <c r="T2817" s="258"/>
      <c r="U2817" s="258"/>
      <c r="V2817" s="279"/>
      <c r="W2817" s="280"/>
    </row>
    <row r="2818" hidden="1" spans="8:23">
      <c r="H2818" s="258"/>
      <c r="I2818" s="258"/>
      <c r="J2818" s="258"/>
      <c r="K2818" s="258"/>
      <c r="L2818" s="258"/>
      <c r="M2818" s="258"/>
      <c r="N2818" s="258"/>
      <c r="O2818" s="258"/>
      <c r="P2818" s="258"/>
      <c r="Q2818" s="258"/>
      <c r="R2818" s="258"/>
      <c r="S2818" s="258"/>
      <c r="T2818" s="258"/>
      <c r="U2818" s="258"/>
      <c r="V2818" s="279"/>
      <c r="W2818" s="280"/>
    </row>
    <row r="2819" hidden="1" spans="8:23">
      <c r="H2819" s="258"/>
      <c r="I2819" s="258"/>
      <c r="J2819" s="258"/>
      <c r="K2819" s="258"/>
      <c r="L2819" s="258"/>
      <c r="M2819" s="258"/>
      <c r="N2819" s="258"/>
      <c r="O2819" s="258"/>
      <c r="P2819" s="258"/>
      <c r="Q2819" s="258"/>
      <c r="R2819" s="258"/>
      <c r="S2819" s="258"/>
      <c r="T2819" s="258"/>
      <c r="U2819" s="258"/>
      <c r="V2819" s="279"/>
      <c r="W2819" s="280"/>
    </row>
    <row r="2820" hidden="1" spans="8:23">
      <c r="H2820" s="258"/>
      <c r="I2820" s="258"/>
      <c r="J2820" s="258"/>
      <c r="K2820" s="258"/>
      <c r="L2820" s="258"/>
      <c r="M2820" s="258"/>
      <c r="N2820" s="258"/>
      <c r="O2820" s="258"/>
      <c r="P2820" s="258"/>
      <c r="Q2820" s="258"/>
      <c r="R2820" s="258"/>
      <c r="S2820" s="258"/>
      <c r="T2820" s="258"/>
      <c r="U2820" s="258"/>
      <c r="V2820" s="279"/>
      <c r="W2820" s="280"/>
    </row>
    <row r="2821" hidden="1" spans="8:23">
      <c r="H2821" s="258"/>
      <c r="I2821" s="258"/>
      <c r="J2821" s="258"/>
      <c r="K2821" s="258"/>
      <c r="L2821" s="258"/>
      <c r="M2821" s="258"/>
      <c r="N2821" s="258"/>
      <c r="O2821" s="258"/>
      <c r="P2821" s="258"/>
      <c r="Q2821" s="258"/>
      <c r="R2821" s="258"/>
      <c r="S2821" s="258"/>
      <c r="T2821" s="258"/>
      <c r="U2821" s="258"/>
      <c r="V2821" s="279"/>
      <c r="W2821" s="280"/>
    </row>
    <row r="2822" hidden="1" spans="8:23">
      <c r="H2822" s="258"/>
      <c r="I2822" s="258"/>
      <c r="J2822" s="258"/>
      <c r="K2822" s="258"/>
      <c r="L2822" s="258"/>
      <c r="M2822" s="258"/>
      <c r="N2822" s="258"/>
      <c r="O2822" s="258"/>
      <c r="P2822" s="258"/>
      <c r="Q2822" s="258"/>
      <c r="R2822" s="258"/>
      <c r="S2822" s="258"/>
      <c r="T2822" s="258"/>
      <c r="U2822" s="258"/>
      <c r="V2822" s="279"/>
      <c r="W2822" s="280"/>
    </row>
    <row r="2823" hidden="1" spans="8:23">
      <c r="H2823" s="258"/>
      <c r="I2823" s="258"/>
      <c r="J2823" s="258"/>
      <c r="K2823" s="258"/>
      <c r="L2823" s="258"/>
      <c r="M2823" s="258"/>
      <c r="N2823" s="258"/>
      <c r="O2823" s="258"/>
      <c r="P2823" s="258"/>
      <c r="Q2823" s="258"/>
      <c r="R2823" s="258"/>
      <c r="S2823" s="258"/>
      <c r="T2823" s="258"/>
      <c r="U2823" s="258"/>
      <c r="V2823" s="279"/>
      <c r="W2823" s="280"/>
    </row>
    <row r="2824" hidden="1" spans="8:23">
      <c r="H2824" s="258"/>
      <c r="I2824" s="258"/>
      <c r="J2824" s="258"/>
      <c r="K2824" s="258"/>
      <c r="L2824" s="258"/>
      <c r="M2824" s="258"/>
      <c r="N2824" s="258"/>
      <c r="O2824" s="258"/>
      <c r="P2824" s="258"/>
      <c r="Q2824" s="258"/>
      <c r="R2824" s="258"/>
      <c r="S2824" s="258"/>
      <c r="T2824" s="258"/>
      <c r="U2824" s="258"/>
      <c r="V2824" s="279"/>
      <c r="W2824" s="280"/>
    </row>
    <row r="2825" hidden="1" spans="8:23">
      <c r="H2825" s="258"/>
      <c r="I2825" s="258"/>
      <c r="J2825" s="258"/>
      <c r="K2825" s="258"/>
      <c r="L2825" s="258"/>
      <c r="M2825" s="258"/>
      <c r="N2825" s="258"/>
      <c r="O2825" s="258"/>
      <c r="P2825" s="258"/>
      <c r="Q2825" s="258"/>
      <c r="R2825" s="258"/>
      <c r="S2825" s="258"/>
      <c r="T2825" s="258"/>
      <c r="U2825" s="258"/>
      <c r="V2825" s="279"/>
      <c r="W2825" s="280"/>
    </row>
    <row r="2826" hidden="1" spans="8:23">
      <c r="H2826" s="258"/>
      <c r="I2826" s="258"/>
      <c r="J2826" s="258"/>
      <c r="K2826" s="258"/>
      <c r="L2826" s="258"/>
      <c r="M2826" s="258"/>
      <c r="N2826" s="258"/>
      <c r="O2826" s="258"/>
      <c r="P2826" s="258"/>
      <c r="Q2826" s="258"/>
      <c r="R2826" s="258"/>
      <c r="S2826" s="258"/>
      <c r="T2826" s="258"/>
      <c r="U2826" s="258"/>
      <c r="V2826" s="279"/>
      <c r="W2826" s="280"/>
    </row>
    <row r="2827" hidden="1" spans="8:23">
      <c r="H2827" s="258"/>
      <c r="I2827" s="258"/>
      <c r="J2827" s="258"/>
      <c r="K2827" s="258"/>
      <c r="L2827" s="258"/>
      <c r="M2827" s="258"/>
      <c r="N2827" s="258"/>
      <c r="O2827" s="258"/>
      <c r="P2827" s="258"/>
      <c r="Q2827" s="258"/>
      <c r="R2827" s="258"/>
      <c r="S2827" s="258"/>
      <c r="T2827" s="258"/>
      <c r="U2827" s="258"/>
      <c r="V2827" s="279"/>
      <c r="W2827" s="280"/>
    </row>
    <row r="2828" hidden="1" spans="8:23">
      <c r="H2828" s="258"/>
      <c r="I2828" s="258"/>
      <c r="J2828" s="258"/>
      <c r="K2828" s="258"/>
      <c r="L2828" s="258"/>
      <c r="M2828" s="258"/>
      <c r="N2828" s="258"/>
      <c r="O2828" s="258"/>
      <c r="P2828" s="258"/>
      <c r="Q2828" s="258"/>
      <c r="R2828" s="258"/>
      <c r="S2828" s="258"/>
      <c r="T2828" s="258"/>
      <c r="U2828" s="258"/>
      <c r="V2828" s="279"/>
      <c r="W2828" s="280"/>
    </row>
    <row r="2829" hidden="1" spans="8:23">
      <c r="H2829" s="258"/>
      <c r="I2829" s="258"/>
      <c r="J2829" s="258"/>
      <c r="K2829" s="258"/>
      <c r="L2829" s="258"/>
      <c r="M2829" s="258"/>
      <c r="N2829" s="258"/>
      <c r="O2829" s="258"/>
      <c r="P2829" s="258"/>
      <c r="Q2829" s="258"/>
      <c r="R2829" s="258"/>
      <c r="S2829" s="258"/>
      <c r="T2829" s="258"/>
      <c r="U2829" s="258"/>
      <c r="V2829" s="279"/>
      <c r="W2829" s="280"/>
    </row>
    <row r="2830" hidden="1" spans="8:23">
      <c r="H2830" s="258"/>
      <c r="I2830" s="258"/>
      <c r="J2830" s="258"/>
      <c r="K2830" s="258"/>
      <c r="L2830" s="258"/>
      <c r="M2830" s="258"/>
      <c r="N2830" s="258"/>
      <c r="O2830" s="258"/>
      <c r="P2830" s="258"/>
      <c r="Q2830" s="258"/>
      <c r="R2830" s="258"/>
      <c r="S2830" s="258"/>
      <c r="T2830" s="258"/>
      <c r="U2830" s="258"/>
      <c r="V2830" s="279"/>
      <c r="W2830" s="280"/>
    </row>
    <row r="2831" hidden="1" spans="8:23">
      <c r="H2831" s="258"/>
      <c r="I2831" s="258"/>
      <c r="J2831" s="258"/>
      <c r="K2831" s="258"/>
      <c r="L2831" s="258"/>
      <c r="M2831" s="258"/>
      <c r="N2831" s="258"/>
      <c r="O2831" s="258"/>
      <c r="P2831" s="258"/>
      <c r="Q2831" s="258"/>
      <c r="R2831" s="258"/>
      <c r="S2831" s="258"/>
      <c r="T2831" s="258"/>
      <c r="U2831" s="258"/>
      <c r="V2831" s="279"/>
      <c r="W2831" s="280"/>
    </row>
    <row r="2832" hidden="1" spans="8:23">
      <c r="H2832" s="258"/>
      <c r="I2832" s="258"/>
      <c r="J2832" s="258"/>
      <c r="K2832" s="258"/>
      <c r="L2832" s="258"/>
      <c r="M2832" s="258"/>
      <c r="N2832" s="258"/>
      <c r="O2832" s="258"/>
      <c r="P2832" s="258"/>
      <c r="Q2832" s="258"/>
      <c r="R2832" s="258"/>
      <c r="S2832" s="258"/>
      <c r="T2832" s="258"/>
      <c r="U2832" s="258"/>
      <c r="V2832" s="279"/>
      <c r="W2832" s="280"/>
    </row>
    <row r="2833" hidden="1" spans="8:23">
      <c r="H2833" s="258"/>
      <c r="I2833" s="258"/>
      <c r="J2833" s="258"/>
      <c r="K2833" s="258"/>
      <c r="L2833" s="258"/>
      <c r="M2833" s="258"/>
      <c r="N2833" s="258"/>
      <c r="O2833" s="258"/>
      <c r="P2833" s="258"/>
      <c r="Q2833" s="258"/>
      <c r="R2833" s="258"/>
      <c r="S2833" s="258"/>
      <c r="T2833" s="258"/>
      <c r="U2833" s="258"/>
      <c r="V2833" s="279"/>
      <c r="W2833" s="280"/>
    </row>
    <row r="2834" hidden="1" spans="8:23">
      <c r="H2834" s="258"/>
      <c r="I2834" s="258"/>
      <c r="J2834" s="258"/>
      <c r="K2834" s="258"/>
      <c r="L2834" s="258"/>
      <c r="M2834" s="258"/>
      <c r="N2834" s="258"/>
      <c r="O2834" s="258"/>
      <c r="P2834" s="258"/>
      <c r="Q2834" s="258"/>
      <c r="R2834" s="258"/>
      <c r="S2834" s="258"/>
      <c r="T2834" s="258"/>
      <c r="U2834" s="258"/>
      <c r="V2834" s="279"/>
      <c r="W2834" s="280"/>
    </row>
    <row r="2835" hidden="1" spans="8:23">
      <c r="H2835" s="258"/>
      <c r="I2835" s="258"/>
      <c r="J2835" s="258"/>
      <c r="K2835" s="258"/>
      <c r="L2835" s="258"/>
      <c r="M2835" s="258"/>
      <c r="N2835" s="258"/>
      <c r="O2835" s="258"/>
      <c r="P2835" s="258"/>
      <c r="Q2835" s="258"/>
      <c r="R2835" s="258"/>
      <c r="S2835" s="258"/>
      <c r="T2835" s="258"/>
      <c r="U2835" s="258"/>
      <c r="V2835" s="279"/>
      <c r="W2835" s="280"/>
    </row>
    <row r="2836" hidden="1" spans="8:23">
      <c r="H2836" s="258"/>
      <c r="I2836" s="258"/>
      <c r="J2836" s="258"/>
      <c r="K2836" s="258"/>
      <c r="L2836" s="258"/>
      <c r="M2836" s="258"/>
      <c r="N2836" s="258"/>
      <c r="O2836" s="258"/>
      <c r="P2836" s="258"/>
      <c r="Q2836" s="258"/>
      <c r="R2836" s="258"/>
      <c r="S2836" s="258"/>
      <c r="T2836" s="258"/>
      <c r="U2836" s="258"/>
      <c r="V2836" s="279"/>
      <c r="W2836" s="280"/>
    </row>
    <row r="2837" hidden="1" spans="8:23">
      <c r="H2837" s="258"/>
      <c r="I2837" s="258"/>
      <c r="J2837" s="258"/>
      <c r="K2837" s="258"/>
      <c r="L2837" s="258"/>
      <c r="M2837" s="258"/>
      <c r="N2837" s="258"/>
      <c r="O2837" s="258"/>
      <c r="P2837" s="258"/>
      <c r="Q2837" s="258"/>
      <c r="R2837" s="258"/>
      <c r="S2837" s="258"/>
      <c r="T2837" s="258"/>
      <c r="U2837" s="258"/>
      <c r="V2837" s="279"/>
      <c r="W2837" s="280"/>
    </row>
    <row r="2838" hidden="1" spans="8:23">
      <c r="H2838" s="258"/>
      <c r="I2838" s="258"/>
      <c r="J2838" s="258"/>
      <c r="K2838" s="258"/>
      <c r="L2838" s="258"/>
      <c r="M2838" s="258"/>
      <c r="N2838" s="258"/>
      <c r="O2838" s="258"/>
      <c r="P2838" s="258"/>
      <c r="Q2838" s="258"/>
      <c r="R2838" s="258"/>
      <c r="S2838" s="258"/>
      <c r="T2838" s="258"/>
      <c r="U2838" s="258"/>
      <c r="V2838" s="279"/>
      <c r="W2838" s="280"/>
    </row>
    <row r="2839" hidden="1" spans="8:23">
      <c r="H2839" s="258"/>
      <c r="I2839" s="258"/>
      <c r="J2839" s="258"/>
      <c r="K2839" s="258"/>
      <c r="L2839" s="258"/>
      <c r="M2839" s="258"/>
      <c r="N2839" s="258"/>
      <c r="O2839" s="258"/>
      <c r="P2839" s="258"/>
      <c r="Q2839" s="258"/>
      <c r="R2839" s="258"/>
      <c r="S2839" s="258"/>
      <c r="T2839" s="258"/>
      <c r="U2839" s="258"/>
      <c r="V2839" s="279"/>
      <c r="W2839" s="280"/>
    </row>
    <row r="2840" hidden="1" spans="8:23">
      <c r="H2840" s="258"/>
      <c r="I2840" s="258"/>
      <c r="J2840" s="258"/>
      <c r="K2840" s="258"/>
      <c r="L2840" s="258"/>
      <c r="M2840" s="258"/>
      <c r="N2840" s="258"/>
      <c r="O2840" s="258"/>
      <c r="P2840" s="258"/>
      <c r="Q2840" s="258"/>
      <c r="R2840" s="258"/>
      <c r="S2840" s="258"/>
      <c r="T2840" s="258"/>
      <c r="U2840" s="258"/>
      <c r="V2840" s="279"/>
      <c r="W2840" s="280"/>
    </row>
    <row r="2841" hidden="1" spans="8:23">
      <c r="H2841" s="258"/>
      <c r="I2841" s="258"/>
      <c r="J2841" s="258"/>
      <c r="K2841" s="258"/>
      <c r="L2841" s="258"/>
      <c r="M2841" s="258"/>
      <c r="N2841" s="258"/>
      <c r="O2841" s="258"/>
      <c r="P2841" s="258"/>
      <c r="Q2841" s="258"/>
      <c r="R2841" s="258"/>
      <c r="S2841" s="258"/>
      <c r="T2841" s="258"/>
      <c r="U2841" s="258"/>
      <c r="V2841" s="279"/>
      <c r="W2841" s="280"/>
    </row>
    <row r="2842" hidden="1" spans="8:23">
      <c r="H2842" s="258"/>
      <c r="I2842" s="258"/>
      <c r="J2842" s="258"/>
      <c r="K2842" s="258"/>
      <c r="L2842" s="258"/>
      <c r="M2842" s="258"/>
      <c r="N2842" s="258"/>
      <c r="O2842" s="258"/>
      <c r="P2842" s="258"/>
      <c r="Q2842" s="258"/>
      <c r="R2842" s="258"/>
      <c r="S2842" s="258"/>
      <c r="T2842" s="258"/>
      <c r="U2842" s="258"/>
      <c r="V2842" s="279"/>
      <c r="W2842" s="280"/>
    </row>
    <row r="2843" hidden="1" spans="8:23">
      <c r="H2843" s="258"/>
      <c r="I2843" s="258"/>
      <c r="J2843" s="258"/>
      <c r="K2843" s="258"/>
      <c r="L2843" s="258"/>
      <c r="M2843" s="258"/>
      <c r="N2843" s="258"/>
      <c r="O2843" s="258"/>
      <c r="P2843" s="258"/>
      <c r="Q2843" s="258"/>
      <c r="R2843" s="258"/>
      <c r="S2843" s="258"/>
      <c r="T2843" s="258"/>
      <c r="U2843" s="258"/>
      <c r="V2843" s="279"/>
      <c r="W2843" s="280"/>
    </row>
    <row r="2844" hidden="1" spans="8:23">
      <c r="H2844" s="258"/>
      <c r="I2844" s="258"/>
      <c r="J2844" s="258"/>
      <c r="K2844" s="258"/>
      <c r="L2844" s="258"/>
      <c r="M2844" s="258"/>
      <c r="N2844" s="258"/>
      <c r="O2844" s="258"/>
      <c r="P2844" s="258"/>
      <c r="Q2844" s="258"/>
      <c r="R2844" s="258"/>
      <c r="S2844" s="258"/>
      <c r="T2844" s="258"/>
      <c r="U2844" s="258"/>
      <c r="V2844" s="279"/>
      <c r="W2844" s="280"/>
    </row>
    <row r="2845" hidden="1" spans="8:23">
      <c r="H2845" s="258"/>
      <c r="I2845" s="258"/>
      <c r="J2845" s="258"/>
      <c r="K2845" s="258"/>
      <c r="L2845" s="258"/>
      <c r="M2845" s="258"/>
      <c r="N2845" s="258"/>
      <c r="O2845" s="258"/>
      <c r="P2845" s="258"/>
      <c r="Q2845" s="258"/>
      <c r="R2845" s="258"/>
      <c r="S2845" s="258"/>
      <c r="T2845" s="258"/>
      <c r="U2845" s="258"/>
      <c r="V2845" s="279"/>
      <c r="W2845" s="280"/>
    </row>
    <row r="2846" hidden="1" spans="8:23">
      <c r="H2846" s="258"/>
      <c r="I2846" s="258"/>
      <c r="J2846" s="258"/>
      <c r="K2846" s="258"/>
      <c r="L2846" s="258"/>
      <c r="M2846" s="258"/>
      <c r="N2846" s="258"/>
      <c r="O2846" s="258"/>
      <c r="P2846" s="258"/>
      <c r="Q2846" s="258"/>
      <c r="R2846" s="258"/>
      <c r="S2846" s="258"/>
      <c r="T2846" s="258"/>
      <c r="U2846" s="258"/>
      <c r="V2846" s="279"/>
      <c r="W2846" s="280"/>
    </row>
    <row r="2847" hidden="1" spans="8:23">
      <c r="H2847" s="258"/>
      <c r="I2847" s="258"/>
      <c r="J2847" s="258"/>
      <c r="K2847" s="258"/>
      <c r="L2847" s="258"/>
      <c r="M2847" s="258"/>
      <c r="N2847" s="258"/>
      <c r="O2847" s="258"/>
      <c r="P2847" s="258"/>
      <c r="Q2847" s="258"/>
      <c r="R2847" s="258"/>
      <c r="S2847" s="258"/>
      <c r="T2847" s="258"/>
      <c r="U2847" s="258"/>
      <c r="V2847" s="279"/>
      <c r="W2847" s="280"/>
    </row>
    <row r="2848" hidden="1" spans="8:23">
      <c r="H2848" s="258"/>
      <c r="I2848" s="258"/>
      <c r="J2848" s="258"/>
      <c r="K2848" s="258"/>
      <c r="L2848" s="258"/>
      <c r="M2848" s="258"/>
      <c r="N2848" s="258"/>
      <c r="O2848" s="258"/>
      <c r="P2848" s="258"/>
      <c r="Q2848" s="258"/>
      <c r="R2848" s="258"/>
      <c r="S2848" s="258"/>
      <c r="T2848" s="258"/>
      <c r="U2848" s="258"/>
      <c r="V2848" s="279"/>
      <c r="W2848" s="280"/>
    </row>
    <row r="2849" hidden="1" spans="8:23">
      <c r="H2849" s="258"/>
      <c r="I2849" s="258"/>
      <c r="J2849" s="258"/>
      <c r="K2849" s="258"/>
      <c r="L2849" s="258"/>
      <c r="M2849" s="258"/>
      <c r="N2849" s="258"/>
      <c r="O2849" s="258"/>
      <c r="P2849" s="258"/>
      <c r="Q2849" s="258"/>
      <c r="R2849" s="258"/>
      <c r="S2849" s="258"/>
      <c r="T2849" s="258"/>
      <c r="U2849" s="258"/>
      <c r="V2849" s="279"/>
      <c r="W2849" s="280"/>
    </row>
    <row r="2850" hidden="1" spans="8:23">
      <c r="H2850" s="258"/>
      <c r="I2850" s="258"/>
      <c r="J2850" s="258"/>
      <c r="K2850" s="258"/>
      <c r="L2850" s="258"/>
      <c r="M2850" s="258"/>
      <c r="N2850" s="258"/>
      <c r="O2850" s="258"/>
      <c r="P2850" s="258"/>
      <c r="Q2850" s="258"/>
      <c r="R2850" s="258"/>
      <c r="S2850" s="258"/>
      <c r="T2850" s="258"/>
      <c r="U2850" s="258"/>
      <c r="V2850" s="279"/>
      <c r="W2850" s="280"/>
    </row>
    <row r="2851" hidden="1" spans="8:23">
      <c r="H2851" s="258"/>
      <c r="I2851" s="258"/>
      <c r="J2851" s="258"/>
      <c r="K2851" s="258"/>
      <c r="L2851" s="258"/>
      <c r="M2851" s="258"/>
      <c r="N2851" s="258"/>
      <c r="O2851" s="258"/>
      <c r="P2851" s="258"/>
      <c r="Q2851" s="258"/>
      <c r="R2851" s="258"/>
      <c r="S2851" s="258"/>
      <c r="T2851" s="258"/>
      <c r="U2851" s="258"/>
      <c r="V2851" s="279"/>
      <c r="W2851" s="280"/>
    </row>
    <row r="2852" hidden="1" spans="8:23">
      <c r="H2852" s="258"/>
      <c r="I2852" s="258"/>
      <c r="J2852" s="258"/>
      <c r="K2852" s="258"/>
      <c r="L2852" s="258"/>
      <c r="M2852" s="258"/>
      <c r="N2852" s="258"/>
      <c r="O2852" s="258"/>
      <c r="P2852" s="258"/>
      <c r="Q2852" s="258"/>
      <c r="R2852" s="258"/>
      <c r="S2852" s="258"/>
      <c r="T2852" s="258"/>
      <c r="U2852" s="258"/>
      <c r="V2852" s="279"/>
      <c r="W2852" s="280"/>
    </row>
    <row r="2853" hidden="1" spans="8:23">
      <c r="H2853" s="258"/>
      <c r="I2853" s="258"/>
      <c r="J2853" s="258"/>
      <c r="K2853" s="258"/>
      <c r="L2853" s="258"/>
      <c r="M2853" s="258"/>
      <c r="N2853" s="258"/>
      <c r="O2853" s="258"/>
      <c r="P2853" s="258"/>
      <c r="Q2853" s="258"/>
      <c r="R2853" s="258"/>
      <c r="S2853" s="258"/>
      <c r="T2853" s="258"/>
      <c r="U2853" s="258"/>
      <c r="V2853" s="279"/>
      <c r="W2853" s="280"/>
    </row>
    <row r="2854" hidden="1" spans="8:23">
      <c r="H2854" s="258"/>
      <c r="I2854" s="258"/>
      <c r="J2854" s="258"/>
      <c r="K2854" s="258"/>
      <c r="L2854" s="258"/>
      <c r="M2854" s="258"/>
      <c r="N2854" s="258"/>
      <c r="O2854" s="258"/>
      <c r="P2854" s="258"/>
      <c r="Q2854" s="258"/>
      <c r="R2854" s="258"/>
      <c r="S2854" s="258"/>
      <c r="T2854" s="258"/>
      <c r="U2854" s="258"/>
      <c r="V2854" s="279"/>
      <c r="W2854" s="280"/>
    </row>
    <row r="2855" hidden="1" spans="8:23">
      <c r="H2855" s="258"/>
      <c r="I2855" s="258"/>
      <c r="J2855" s="258"/>
      <c r="K2855" s="258"/>
      <c r="L2855" s="258"/>
      <c r="M2855" s="258"/>
      <c r="N2855" s="258"/>
      <c r="O2855" s="258"/>
      <c r="P2855" s="258"/>
      <c r="Q2855" s="258"/>
      <c r="R2855" s="258"/>
      <c r="S2855" s="258"/>
      <c r="T2855" s="258"/>
      <c r="U2855" s="258"/>
      <c r="V2855" s="279"/>
      <c r="W2855" s="280"/>
    </row>
    <row r="2856" hidden="1" spans="8:23">
      <c r="H2856" s="258"/>
      <c r="I2856" s="258"/>
      <c r="J2856" s="258"/>
      <c r="K2856" s="258"/>
      <c r="L2856" s="258"/>
      <c r="M2856" s="258"/>
      <c r="N2856" s="258"/>
      <c r="O2856" s="258"/>
      <c r="P2856" s="258"/>
      <c r="Q2856" s="258"/>
      <c r="R2856" s="258"/>
      <c r="S2856" s="258"/>
      <c r="T2856" s="258"/>
      <c r="U2856" s="258"/>
      <c r="V2856" s="279"/>
      <c r="W2856" s="280"/>
    </row>
    <row r="2857" hidden="1" spans="8:23">
      <c r="H2857" s="258"/>
      <c r="I2857" s="258"/>
      <c r="J2857" s="258"/>
      <c r="K2857" s="258"/>
      <c r="L2857" s="258"/>
      <c r="M2857" s="258"/>
      <c r="N2857" s="258"/>
      <c r="O2857" s="258"/>
      <c r="P2857" s="258"/>
      <c r="Q2857" s="258"/>
      <c r="R2857" s="258"/>
      <c r="S2857" s="258"/>
      <c r="T2857" s="258"/>
      <c r="U2857" s="258"/>
      <c r="V2857" s="279"/>
      <c r="W2857" s="280"/>
    </row>
    <row r="2858" hidden="1" spans="8:23">
      <c r="H2858" s="258"/>
      <c r="I2858" s="258"/>
      <c r="J2858" s="258"/>
      <c r="K2858" s="258"/>
      <c r="L2858" s="258"/>
      <c r="M2858" s="258"/>
      <c r="N2858" s="258"/>
      <c r="O2858" s="258"/>
      <c r="P2858" s="258"/>
      <c r="Q2858" s="258"/>
      <c r="R2858" s="258"/>
      <c r="S2858" s="258"/>
      <c r="T2858" s="258"/>
      <c r="U2858" s="258"/>
      <c r="V2858" s="279"/>
      <c r="W2858" s="280"/>
    </row>
    <row r="2859" hidden="1" spans="8:23">
      <c r="H2859" s="258"/>
      <c r="I2859" s="258"/>
      <c r="J2859" s="258"/>
      <c r="K2859" s="258"/>
      <c r="L2859" s="258"/>
      <c r="M2859" s="258"/>
      <c r="N2859" s="258"/>
      <c r="O2859" s="258"/>
      <c r="P2859" s="258"/>
      <c r="Q2859" s="258"/>
      <c r="R2859" s="258"/>
      <c r="S2859" s="258"/>
      <c r="T2859" s="258"/>
      <c r="U2859" s="258"/>
      <c r="V2859" s="279"/>
      <c r="W2859" s="280"/>
    </row>
    <row r="2860" hidden="1" spans="8:23">
      <c r="H2860" s="258"/>
      <c r="I2860" s="258"/>
      <c r="J2860" s="258"/>
      <c r="K2860" s="258"/>
      <c r="L2860" s="258"/>
      <c r="M2860" s="258"/>
      <c r="N2860" s="258"/>
      <c r="O2860" s="258"/>
      <c r="P2860" s="258"/>
      <c r="Q2860" s="258"/>
      <c r="R2860" s="258"/>
      <c r="S2860" s="258"/>
      <c r="T2860" s="258"/>
      <c r="U2860" s="258"/>
      <c r="V2860" s="279"/>
      <c r="W2860" s="280"/>
    </row>
    <row r="2861" hidden="1" spans="8:23">
      <c r="H2861" s="258"/>
      <c r="I2861" s="258"/>
      <c r="J2861" s="258"/>
      <c r="K2861" s="258"/>
      <c r="L2861" s="258"/>
      <c r="M2861" s="258"/>
      <c r="N2861" s="258"/>
      <c r="O2861" s="258"/>
      <c r="P2861" s="258"/>
      <c r="Q2861" s="258"/>
      <c r="R2861" s="258"/>
      <c r="S2861" s="258"/>
      <c r="T2861" s="258"/>
      <c r="U2861" s="258"/>
      <c r="V2861" s="279"/>
      <c r="W2861" s="280"/>
    </row>
    <row r="2862" hidden="1" spans="8:23">
      <c r="H2862" s="258"/>
      <c r="I2862" s="258"/>
      <c r="J2862" s="258"/>
      <c r="K2862" s="258"/>
      <c r="L2862" s="258"/>
      <c r="M2862" s="258"/>
      <c r="N2862" s="258"/>
      <c r="O2862" s="258"/>
      <c r="P2862" s="258"/>
      <c r="Q2862" s="258"/>
      <c r="R2862" s="258"/>
      <c r="S2862" s="258"/>
      <c r="T2862" s="258"/>
      <c r="U2862" s="258"/>
      <c r="V2862" s="279"/>
      <c r="W2862" s="280"/>
    </row>
    <row r="2863" hidden="1" spans="8:23">
      <c r="H2863" s="258"/>
      <c r="I2863" s="258"/>
      <c r="J2863" s="258"/>
      <c r="K2863" s="258"/>
      <c r="L2863" s="258"/>
      <c r="M2863" s="258"/>
      <c r="N2863" s="258"/>
      <c r="O2863" s="258"/>
      <c r="P2863" s="258"/>
      <c r="Q2863" s="258"/>
      <c r="R2863" s="258"/>
      <c r="S2863" s="258"/>
      <c r="T2863" s="258"/>
      <c r="U2863" s="258"/>
      <c r="V2863" s="279"/>
      <c r="W2863" s="280"/>
    </row>
    <row r="2864" hidden="1" spans="8:23">
      <c r="H2864" s="258"/>
      <c r="I2864" s="258"/>
      <c r="J2864" s="258"/>
      <c r="K2864" s="258"/>
      <c r="L2864" s="258"/>
      <c r="M2864" s="258"/>
      <c r="N2864" s="258"/>
      <c r="O2864" s="258"/>
      <c r="P2864" s="258"/>
      <c r="Q2864" s="258"/>
      <c r="R2864" s="258"/>
      <c r="S2864" s="258"/>
      <c r="T2864" s="258"/>
      <c r="U2864" s="258"/>
      <c r="V2864" s="279"/>
      <c r="W2864" s="280"/>
    </row>
    <row r="2865" hidden="1" spans="8:23">
      <c r="H2865" s="258"/>
      <c r="I2865" s="258"/>
      <c r="J2865" s="258"/>
      <c r="K2865" s="258"/>
      <c r="L2865" s="258"/>
      <c r="M2865" s="258"/>
      <c r="N2865" s="258"/>
      <c r="O2865" s="258"/>
      <c r="P2865" s="258"/>
      <c r="Q2865" s="258"/>
      <c r="R2865" s="258"/>
      <c r="S2865" s="258"/>
      <c r="T2865" s="258"/>
      <c r="U2865" s="258"/>
      <c r="V2865" s="279"/>
      <c r="W2865" s="280"/>
    </row>
    <row r="2866" hidden="1" spans="8:23">
      <c r="H2866" s="258"/>
      <c r="I2866" s="258"/>
      <c r="J2866" s="258"/>
      <c r="K2866" s="258"/>
      <c r="L2866" s="258"/>
      <c r="M2866" s="258"/>
      <c r="N2866" s="258"/>
      <c r="O2866" s="258"/>
      <c r="P2866" s="258"/>
      <c r="Q2866" s="258"/>
      <c r="R2866" s="258"/>
      <c r="S2866" s="258"/>
      <c r="T2866" s="258"/>
      <c r="U2866" s="258"/>
      <c r="V2866" s="279"/>
      <c r="W2866" s="280"/>
    </row>
    <row r="2867" hidden="1" spans="8:23">
      <c r="H2867" s="258"/>
      <c r="I2867" s="258"/>
      <c r="J2867" s="258"/>
      <c r="K2867" s="258"/>
      <c r="L2867" s="258"/>
      <c r="M2867" s="258"/>
      <c r="N2867" s="258"/>
      <c r="O2867" s="258"/>
      <c r="P2867" s="258"/>
      <c r="Q2867" s="258"/>
      <c r="R2867" s="258"/>
      <c r="S2867" s="258"/>
      <c r="T2867" s="258"/>
      <c r="U2867" s="258"/>
      <c r="V2867" s="279"/>
      <c r="W2867" s="280"/>
    </row>
    <row r="2868" hidden="1" spans="8:23">
      <c r="H2868" s="258"/>
      <c r="I2868" s="258"/>
      <c r="J2868" s="258"/>
      <c r="K2868" s="258"/>
      <c r="L2868" s="258"/>
      <c r="M2868" s="258"/>
      <c r="N2868" s="258"/>
      <c r="O2868" s="258"/>
      <c r="P2868" s="258"/>
      <c r="Q2868" s="258"/>
      <c r="R2868" s="258"/>
      <c r="S2868" s="258"/>
      <c r="T2868" s="258"/>
      <c r="U2868" s="258"/>
      <c r="V2868" s="279"/>
      <c r="W2868" s="280"/>
    </row>
    <row r="2869" hidden="1" spans="8:23">
      <c r="H2869" s="258"/>
      <c r="I2869" s="258"/>
      <c r="J2869" s="258"/>
      <c r="K2869" s="258"/>
      <c r="L2869" s="258"/>
      <c r="M2869" s="258"/>
      <c r="N2869" s="258"/>
      <c r="O2869" s="258"/>
      <c r="P2869" s="258"/>
      <c r="Q2869" s="258"/>
      <c r="R2869" s="258"/>
      <c r="S2869" s="258"/>
      <c r="T2869" s="258"/>
      <c r="U2869" s="258"/>
      <c r="V2869" s="279"/>
      <c r="W2869" s="280"/>
    </row>
    <row r="2870" hidden="1" spans="8:23">
      <c r="H2870" s="258"/>
      <c r="I2870" s="258"/>
      <c r="J2870" s="258"/>
      <c r="K2870" s="258"/>
      <c r="L2870" s="258"/>
      <c r="M2870" s="258"/>
      <c r="N2870" s="258"/>
      <c r="O2870" s="258"/>
      <c r="P2870" s="258"/>
      <c r="Q2870" s="258"/>
      <c r="R2870" s="258"/>
      <c r="S2870" s="258"/>
      <c r="T2870" s="258"/>
      <c r="U2870" s="258"/>
      <c r="V2870" s="279"/>
      <c r="W2870" s="280"/>
    </row>
    <row r="2871" hidden="1" spans="8:23">
      <c r="H2871" s="258"/>
      <c r="I2871" s="258"/>
      <c r="J2871" s="258"/>
      <c r="K2871" s="258"/>
      <c r="L2871" s="258"/>
      <c r="M2871" s="258"/>
      <c r="N2871" s="258"/>
      <c r="O2871" s="258"/>
      <c r="P2871" s="258"/>
      <c r="Q2871" s="258"/>
      <c r="R2871" s="258"/>
      <c r="S2871" s="258"/>
      <c r="T2871" s="258"/>
      <c r="U2871" s="258"/>
      <c r="V2871" s="279"/>
      <c r="W2871" s="280"/>
    </row>
    <row r="2872" hidden="1" spans="8:23">
      <c r="H2872" s="258"/>
      <c r="I2872" s="258"/>
      <c r="J2872" s="258"/>
      <c r="K2872" s="258"/>
      <c r="L2872" s="258"/>
      <c r="M2872" s="258"/>
      <c r="N2872" s="258"/>
      <c r="O2872" s="258"/>
      <c r="P2872" s="258"/>
      <c r="Q2872" s="258"/>
      <c r="R2872" s="258"/>
      <c r="S2872" s="258"/>
      <c r="T2872" s="258"/>
      <c r="U2872" s="258"/>
      <c r="V2872" s="279"/>
      <c r="W2872" s="280"/>
    </row>
    <row r="2873" hidden="1" spans="8:23">
      <c r="H2873" s="258"/>
      <c r="I2873" s="258"/>
      <c r="J2873" s="258"/>
      <c r="K2873" s="258"/>
      <c r="L2873" s="258"/>
      <c r="M2873" s="258"/>
      <c r="N2873" s="258"/>
      <c r="O2873" s="258"/>
      <c r="P2873" s="258"/>
      <c r="Q2873" s="258"/>
      <c r="R2873" s="258"/>
      <c r="S2873" s="258"/>
      <c r="T2873" s="258"/>
      <c r="U2873" s="258"/>
      <c r="V2873" s="279"/>
      <c r="W2873" s="280"/>
    </row>
    <row r="2874" hidden="1" spans="8:23">
      <c r="H2874" s="258"/>
      <c r="I2874" s="258"/>
      <c r="J2874" s="258"/>
      <c r="K2874" s="258"/>
      <c r="L2874" s="258"/>
      <c r="M2874" s="258"/>
      <c r="N2874" s="258"/>
      <c r="O2874" s="258"/>
      <c r="P2874" s="258"/>
      <c r="Q2874" s="258"/>
      <c r="R2874" s="258"/>
      <c r="S2874" s="258"/>
      <c r="T2874" s="258"/>
      <c r="U2874" s="258"/>
      <c r="V2874" s="279"/>
      <c r="W2874" s="280"/>
    </row>
    <row r="2875" hidden="1" spans="8:23">
      <c r="H2875" s="258"/>
      <c r="I2875" s="258"/>
      <c r="J2875" s="258"/>
      <c r="K2875" s="258"/>
      <c r="L2875" s="258"/>
      <c r="M2875" s="258"/>
      <c r="N2875" s="258"/>
      <c r="O2875" s="258"/>
      <c r="P2875" s="258"/>
      <c r="Q2875" s="258"/>
      <c r="R2875" s="258"/>
      <c r="S2875" s="258"/>
      <c r="T2875" s="258"/>
      <c r="U2875" s="258"/>
      <c r="V2875" s="279"/>
      <c r="W2875" s="280"/>
    </row>
    <row r="2876" hidden="1" spans="8:23">
      <c r="H2876" s="258"/>
      <c r="I2876" s="258"/>
      <c r="J2876" s="258"/>
      <c r="K2876" s="258"/>
      <c r="L2876" s="258"/>
      <c r="M2876" s="258"/>
      <c r="N2876" s="258"/>
      <c r="O2876" s="258"/>
      <c r="P2876" s="258"/>
      <c r="Q2876" s="258"/>
      <c r="R2876" s="258"/>
      <c r="S2876" s="258"/>
      <c r="T2876" s="258"/>
      <c r="U2876" s="258"/>
      <c r="V2876" s="279"/>
      <c r="W2876" s="280"/>
    </row>
    <row r="2877" hidden="1" spans="8:23">
      <c r="H2877" s="258"/>
      <c r="I2877" s="258"/>
      <c r="J2877" s="258"/>
      <c r="K2877" s="258"/>
      <c r="L2877" s="258"/>
      <c r="M2877" s="258"/>
      <c r="N2877" s="258"/>
      <c r="O2877" s="258"/>
      <c r="P2877" s="258"/>
      <c r="Q2877" s="258"/>
      <c r="R2877" s="258"/>
      <c r="S2877" s="258"/>
      <c r="T2877" s="258"/>
      <c r="U2877" s="258"/>
      <c r="V2877" s="279"/>
      <c r="W2877" s="280"/>
    </row>
    <row r="2878" hidden="1" spans="8:23">
      <c r="H2878" s="258"/>
      <c r="I2878" s="258"/>
      <c r="J2878" s="258"/>
      <c r="K2878" s="258"/>
      <c r="L2878" s="258"/>
      <c r="M2878" s="258"/>
      <c r="N2878" s="258"/>
      <c r="O2878" s="258"/>
      <c r="P2878" s="258"/>
      <c r="Q2878" s="258"/>
      <c r="R2878" s="258"/>
      <c r="S2878" s="258"/>
      <c r="T2878" s="258"/>
      <c r="U2878" s="258"/>
      <c r="V2878" s="279"/>
      <c r="W2878" s="280"/>
    </row>
    <row r="2879" hidden="1" spans="8:23">
      <c r="H2879" s="258"/>
      <c r="I2879" s="258"/>
      <c r="J2879" s="258"/>
      <c r="K2879" s="258"/>
      <c r="L2879" s="258"/>
      <c r="M2879" s="258"/>
      <c r="N2879" s="258"/>
      <c r="O2879" s="258"/>
      <c r="P2879" s="258"/>
      <c r="Q2879" s="258"/>
      <c r="R2879" s="258"/>
      <c r="S2879" s="258"/>
      <c r="T2879" s="258"/>
      <c r="U2879" s="258"/>
      <c r="V2879" s="279"/>
      <c r="W2879" s="280"/>
    </row>
    <row r="2880" hidden="1" spans="8:23">
      <c r="H2880" s="258"/>
      <c r="I2880" s="258"/>
      <c r="J2880" s="258"/>
      <c r="K2880" s="258"/>
      <c r="L2880" s="258"/>
      <c r="M2880" s="258"/>
      <c r="N2880" s="258"/>
      <c r="O2880" s="258"/>
      <c r="P2880" s="258"/>
      <c r="Q2880" s="258"/>
      <c r="R2880" s="258"/>
      <c r="S2880" s="258"/>
      <c r="T2880" s="258"/>
      <c r="U2880" s="258"/>
      <c r="V2880" s="279"/>
      <c r="W2880" s="280"/>
    </row>
    <row r="2881" hidden="1" spans="8:23">
      <c r="H2881" s="258"/>
      <c r="I2881" s="258"/>
      <c r="J2881" s="258"/>
      <c r="K2881" s="258"/>
      <c r="L2881" s="258"/>
      <c r="M2881" s="258"/>
      <c r="N2881" s="258"/>
      <c r="O2881" s="258"/>
      <c r="P2881" s="258"/>
      <c r="Q2881" s="258"/>
      <c r="R2881" s="258"/>
      <c r="S2881" s="258"/>
      <c r="T2881" s="258"/>
      <c r="U2881" s="258"/>
      <c r="V2881" s="279"/>
      <c r="W2881" s="280"/>
    </row>
    <row r="2882" hidden="1" spans="8:23">
      <c r="H2882" s="258"/>
      <c r="I2882" s="258"/>
      <c r="J2882" s="258"/>
      <c r="K2882" s="258"/>
      <c r="L2882" s="258"/>
      <c r="M2882" s="258"/>
      <c r="N2882" s="258"/>
      <c r="O2882" s="258"/>
      <c r="P2882" s="258"/>
      <c r="Q2882" s="258"/>
      <c r="R2882" s="258"/>
      <c r="S2882" s="258"/>
      <c r="T2882" s="258"/>
      <c r="U2882" s="258"/>
      <c r="V2882" s="279"/>
      <c r="W2882" s="280"/>
    </row>
    <row r="2883" hidden="1" spans="8:23">
      <c r="H2883" s="258"/>
      <c r="I2883" s="258"/>
      <c r="J2883" s="258"/>
      <c r="K2883" s="258"/>
      <c r="L2883" s="258"/>
      <c r="M2883" s="258"/>
      <c r="N2883" s="258"/>
      <c r="O2883" s="258"/>
      <c r="P2883" s="258"/>
      <c r="Q2883" s="258"/>
      <c r="R2883" s="258"/>
      <c r="S2883" s="258"/>
      <c r="T2883" s="258"/>
      <c r="U2883" s="258"/>
      <c r="V2883" s="279"/>
      <c r="W2883" s="280"/>
    </row>
    <row r="2884" hidden="1" spans="8:23">
      <c r="H2884" s="258"/>
      <c r="I2884" s="258"/>
      <c r="J2884" s="258"/>
      <c r="K2884" s="258"/>
      <c r="L2884" s="258"/>
      <c r="M2884" s="258"/>
      <c r="N2884" s="258"/>
      <c r="O2884" s="258"/>
      <c r="P2884" s="258"/>
      <c r="Q2884" s="258"/>
      <c r="R2884" s="258"/>
      <c r="S2884" s="258"/>
      <c r="T2884" s="258"/>
      <c r="U2884" s="258"/>
      <c r="V2884" s="279"/>
      <c r="W2884" s="280"/>
    </row>
    <row r="2885" hidden="1" spans="8:23">
      <c r="H2885" s="258"/>
      <c r="I2885" s="258"/>
      <c r="J2885" s="258"/>
      <c r="K2885" s="258"/>
      <c r="L2885" s="258"/>
      <c r="M2885" s="258"/>
      <c r="N2885" s="258"/>
      <c r="O2885" s="258"/>
      <c r="P2885" s="258"/>
      <c r="Q2885" s="258"/>
      <c r="R2885" s="258"/>
      <c r="S2885" s="258"/>
      <c r="T2885" s="258"/>
      <c r="U2885" s="258"/>
      <c r="V2885" s="279"/>
      <c r="W2885" s="280"/>
    </row>
    <row r="2886" hidden="1" spans="8:23">
      <c r="H2886" s="258"/>
      <c r="I2886" s="258"/>
      <c r="J2886" s="258"/>
      <c r="K2886" s="258"/>
      <c r="L2886" s="258"/>
      <c r="M2886" s="258"/>
      <c r="N2886" s="258"/>
      <c r="O2886" s="258"/>
      <c r="P2886" s="258"/>
      <c r="Q2886" s="258"/>
      <c r="R2886" s="258"/>
      <c r="S2886" s="258"/>
      <c r="T2886" s="258"/>
      <c r="U2886" s="258"/>
      <c r="V2886" s="279"/>
      <c r="W2886" s="280"/>
    </row>
    <row r="2887" hidden="1" spans="8:23">
      <c r="H2887" s="258"/>
      <c r="I2887" s="258"/>
      <c r="J2887" s="258"/>
      <c r="K2887" s="258"/>
      <c r="L2887" s="258"/>
      <c r="M2887" s="258"/>
      <c r="N2887" s="258"/>
      <c r="O2887" s="258"/>
      <c r="P2887" s="258"/>
      <c r="Q2887" s="258"/>
      <c r="R2887" s="258"/>
      <c r="S2887" s="258"/>
      <c r="T2887" s="258"/>
      <c r="U2887" s="258"/>
      <c r="V2887" s="279"/>
      <c r="W2887" s="280"/>
    </row>
    <row r="2888" hidden="1" spans="8:23">
      <c r="H2888" s="258"/>
      <c r="I2888" s="258"/>
      <c r="J2888" s="258"/>
      <c r="K2888" s="258"/>
      <c r="L2888" s="258"/>
      <c r="M2888" s="258"/>
      <c r="N2888" s="258"/>
      <c r="O2888" s="258"/>
      <c r="P2888" s="258"/>
      <c r="Q2888" s="258"/>
      <c r="R2888" s="258"/>
      <c r="S2888" s="258"/>
      <c r="T2888" s="258"/>
      <c r="U2888" s="258"/>
      <c r="V2888" s="279"/>
      <c r="W2888" s="280"/>
    </row>
    <row r="2889" hidden="1" spans="8:23">
      <c r="H2889" s="258"/>
      <c r="I2889" s="258"/>
      <c r="J2889" s="258"/>
      <c r="K2889" s="258"/>
      <c r="L2889" s="258"/>
      <c r="M2889" s="258"/>
      <c r="N2889" s="258"/>
      <c r="O2889" s="258"/>
      <c r="P2889" s="258"/>
      <c r="Q2889" s="258"/>
      <c r="R2889" s="258"/>
      <c r="S2889" s="258"/>
      <c r="T2889" s="258"/>
      <c r="U2889" s="258"/>
      <c r="V2889" s="279"/>
      <c r="W2889" s="280"/>
    </row>
    <row r="2890" hidden="1" spans="8:23">
      <c r="H2890" s="258"/>
      <c r="I2890" s="258"/>
      <c r="J2890" s="258"/>
      <c r="K2890" s="258"/>
      <c r="L2890" s="258"/>
      <c r="M2890" s="258"/>
      <c r="N2890" s="258"/>
      <c r="O2890" s="258"/>
      <c r="P2890" s="258"/>
      <c r="Q2890" s="258"/>
      <c r="R2890" s="258"/>
      <c r="S2890" s="258"/>
      <c r="T2890" s="258"/>
      <c r="U2890" s="258"/>
      <c r="V2890" s="279"/>
      <c r="W2890" s="280"/>
    </row>
    <row r="2891" hidden="1" spans="8:23">
      <c r="H2891" s="258"/>
      <c r="I2891" s="258"/>
      <c r="J2891" s="258"/>
      <c r="K2891" s="258"/>
      <c r="L2891" s="258"/>
      <c r="M2891" s="258"/>
      <c r="N2891" s="258"/>
      <c r="O2891" s="258"/>
      <c r="P2891" s="258"/>
      <c r="Q2891" s="258"/>
      <c r="R2891" s="258"/>
      <c r="S2891" s="258"/>
      <c r="T2891" s="258"/>
      <c r="U2891" s="258"/>
      <c r="V2891" s="279"/>
      <c r="W2891" s="280"/>
    </row>
    <row r="2892" hidden="1" spans="8:23">
      <c r="H2892" s="258"/>
      <c r="I2892" s="258"/>
      <c r="J2892" s="258"/>
      <c r="K2892" s="258"/>
      <c r="L2892" s="258"/>
      <c r="M2892" s="258"/>
      <c r="N2892" s="258"/>
      <c r="O2892" s="258"/>
      <c r="P2892" s="258"/>
      <c r="Q2892" s="258"/>
      <c r="R2892" s="258"/>
      <c r="S2892" s="258"/>
      <c r="T2892" s="258"/>
      <c r="U2892" s="258"/>
      <c r="V2892" s="279"/>
      <c r="W2892" s="280"/>
    </row>
    <row r="2893" hidden="1" spans="8:23">
      <c r="H2893" s="258"/>
      <c r="I2893" s="258"/>
      <c r="J2893" s="258"/>
      <c r="K2893" s="258"/>
      <c r="L2893" s="258"/>
      <c r="M2893" s="258"/>
      <c r="N2893" s="258"/>
      <c r="O2893" s="258"/>
      <c r="P2893" s="258"/>
      <c r="Q2893" s="258"/>
      <c r="R2893" s="258"/>
      <c r="S2893" s="258"/>
      <c r="T2893" s="258"/>
      <c r="U2893" s="258"/>
      <c r="V2893" s="279"/>
      <c r="W2893" s="280"/>
    </row>
    <row r="2894" hidden="1" spans="8:23">
      <c r="H2894" s="258"/>
      <c r="I2894" s="258"/>
      <c r="J2894" s="258"/>
      <c r="K2894" s="258"/>
      <c r="L2894" s="258"/>
      <c r="M2894" s="258"/>
      <c r="N2894" s="258"/>
      <c r="O2894" s="258"/>
      <c r="P2894" s="258"/>
      <c r="Q2894" s="258"/>
      <c r="R2894" s="258"/>
      <c r="S2894" s="258"/>
      <c r="T2894" s="258"/>
      <c r="U2894" s="258"/>
      <c r="V2894" s="279"/>
      <c r="W2894" s="280"/>
    </row>
    <row r="2895" hidden="1" spans="8:23">
      <c r="H2895" s="258"/>
      <c r="I2895" s="258"/>
      <c r="J2895" s="258"/>
      <c r="K2895" s="258"/>
      <c r="L2895" s="258"/>
      <c r="M2895" s="258"/>
      <c r="N2895" s="258"/>
      <c r="O2895" s="258"/>
      <c r="P2895" s="258"/>
      <c r="Q2895" s="258"/>
      <c r="R2895" s="258"/>
      <c r="S2895" s="258"/>
      <c r="T2895" s="258"/>
      <c r="U2895" s="258"/>
      <c r="V2895" s="279"/>
      <c r="W2895" s="280"/>
    </row>
    <row r="2896" hidden="1" spans="8:23">
      <c r="H2896" s="258"/>
      <c r="I2896" s="258"/>
      <c r="J2896" s="258"/>
      <c r="K2896" s="258"/>
      <c r="L2896" s="258"/>
      <c r="M2896" s="258"/>
      <c r="N2896" s="258"/>
      <c r="O2896" s="258"/>
      <c r="P2896" s="258"/>
      <c r="Q2896" s="258"/>
      <c r="R2896" s="258"/>
      <c r="S2896" s="258"/>
      <c r="T2896" s="258"/>
      <c r="U2896" s="258"/>
      <c r="V2896" s="279"/>
      <c r="W2896" s="280"/>
    </row>
    <row r="2897" hidden="1" spans="8:23">
      <c r="H2897" s="258"/>
      <c r="I2897" s="258"/>
      <c r="J2897" s="258"/>
      <c r="K2897" s="258"/>
      <c r="L2897" s="258"/>
      <c r="M2897" s="258"/>
      <c r="N2897" s="258"/>
      <c r="O2897" s="258"/>
      <c r="P2897" s="258"/>
      <c r="Q2897" s="258"/>
      <c r="R2897" s="258"/>
      <c r="S2897" s="258"/>
      <c r="T2897" s="258"/>
      <c r="U2897" s="258"/>
      <c r="V2897" s="279"/>
      <c r="W2897" s="280"/>
    </row>
    <row r="2898" hidden="1" spans="8:23">
      <c r="H2898" s="258"/>
      <c r="I2898" s="258"/>
      <c r="J2898" s="258"/>
      <c r="K2898" s="258"/>
      <c r="L2898" s="258"/>
      <c r="M2898" s="258"/>
      <c r="N2898" s="258"/>
      <c r="O2898" s="258"/>
      <c r="P2898" s="258"/>
      <c r="Q2898" s="258"/>
      <c r="R2898" s="258"/>
      <c r="S2898" s="258"/>
      <c r="T2898" s="258"/>
      <c r="U2898" s="258"/>
      <c r="V2898" s="279"/>
      <c r="W2898" s="280"/>
    </row>
    <row r="2899" hidden="1" spans="8:23">
      <c r="H2899" s="258"/>
      <c r="I2899" s="258"/>
      <c r="J2899" s="258"/>
      <c r="K2899" s="258"/>
      <c r="L2899" s="258"/>
      <c r="M2899" s="258"/>
      <c r="N2899" s="258"/>
      <c r="O2899" s="258"/>
      <c r="P2899" s="258"/>
      <c r="Q2899" s="258"/>
      <c r="R2899" s="258"/>
      <c r="S2899" s="258"/>
      <c r="T2899" s="258"/>
      <c r="U2899" s="258"/>
      <c r="V2899" s="279"/>
      <c r="W2899" s="280"/>
    </row>
    <row r="2900" hidden="1" spans="8:23">
      <c r="H2900" s="258"/>
      <c r="I2900" s="258"/>
      <c r="J2900" s="258"/>
      <c r="K2900" s="258"/>
      <c r="L2900" s="258"/>
      <c r="M2900" s="258"/>
      <c r="N2900" s="258"/>
      <c r="O2900" s="258"/>
      <c r="P2900" s="258"/>
      <c r="Q2900" s="258"/>
      <c r="R2900" s="258"/>
      <c r="S2900" s="258"/>
      <c r="T2900" s="258"/>
      <c r="U2900" s="258"/>
      <c r="V2900" s="279"/>
      <c r="W2900" s="280"/>
    </row>
    <row r="2901" hidden="1" spans="8:23">
      <c r="H2901" s="258"/>
      <c r="I2901" s="258"/>
      <c r="J2901" s="258"/>
      <c r="K2901" s="258"/>
      <c r="L2901" s="258"/>
      <c r="M2901" s="258"/>
      <c r="N2901" s="258"/>
      <c r="O2901" s="258"/>
      <c r="P2901" s="258"/>
      <c r="Q2901" s="258"/>
      <c r="R2901" s="258"/>
      <c r="S2901" s="258"/>
      <c r="T2901" s="258"/>
      <c r="U2901" s="258"/>
      <c r="V2901" s="279"/>
      <c r="W2901" s="280"/>
    </row>
    <row r="2902" hidden="1" spans="8:23">
      <c r="H2902" s="258"/>
      <c r="I2902" s="258"/>
      <c r="J2902" s="258"/>
      <c r="K2902" s="258"/>
      <c r="L2902" s="258"/>
      <c r="M2902" s="258"/>
      <c r="N2902" s="258"/>
      <c r="O2902" s="258"/>
      <c r="P2902" s="258"/>
      <c r="Q2902" s="258"/>
      <c r="R2902" s="258"/>
      <c r="S2902" s="258"/>
      <c r="T2902" s="258"/>
      <c r="U2902" s="258"/>
      <c r="V2902" s="279"/>
      <c r="W2902" s="280"/>
    </row>
    <row r="2903" hidden="1" spans="8:23">
      <c r="H2903" s="258"/>
      <c r="I2903" s="258"/>
      <c r="J2903" s="258"/>
      <c r="K2903" s="258"/>
      <c r="L2903" s="258"/>
      <c r="M2903" s="258"/>
      <c r="N2903" s="258"/>
      <c r="O2903" s="258"/>
      <c r="P2903" s="258"/>
      <c r="Q2903" s="258"/>
      <c r="R2903" s="258"/>
      <c r="S2903" s="258"/>
      <c r="T2903" s="258"/>
      <c r="U2903" s="258"/>
      <c r="V2903" s="279"/>
      <c r="W2903" s="280"/>
    </row>
    <row r="2904" hidden="1" spans="8:23">
      <c r="H2904" s="258"/>
      <c r="I2904" s="258"/>
      <c r="J2904" s="258"/>
      <c r="K2904" s="258"/>
      <c r="L2904" s="258"/>
      <c r="M2904" s="258"/>
      <c r="N2904" s="258"/>
      <c r="O2904" s="258"/>
      <c r="P2904" s="258"/>
      <c r="Q2904" s="258"/>
      <c r="R2904" s="258"/>
      <c r="S2904" s="258"/>
      <c r="T2904" s="258"/>
      <c r="U2904" s="258"/>
      <c r="V2904" s="279"/>
      <c r="W2904" s="280"/>
    </row>
    <row r="2905" hidden="1" spans="8:23">
      <c r="H2905" s="258"/>
      <c r="I2905" s="258"/>
      <c r="J2905" s="258"/>
      <c r="K2905" s="258"/>
      <c r="L2905" s="258"/>
      <c r="M2905" s="258"/>
      <c r="N2905" s="258"/>
      <c r="O2905" s="258"/>
      <c r="P2905" s="258"/>
      <c r="Q2905" s="258"/>
      <c r="R2905" s="258"/>
      <c r="S2905" s="258"/>
      <c r="T2905" s="258"/>
      <c r="U2905" s="258"/>
      <c r="V2905" s="279"/>
      <c r="W2905" s="280"/>
    </row>
    <row r="2906" hidden="1" spans="8:23">
      <c r="H2906" s="258"/>
      <c r="I2906" s="258"/>
      <c r="J2906" s="258"/>
      <c r="K2906" s="258"/>
      <c r="L2906" s="258"/>
      <c r="M2906" s="258"/>
      <c r="N2906" s="258"/>
      <c r="O2906" s="258"/>
      <c r="P2906" s="258"/>
      <c r="Q2906" s="258"/>
      <c r="R2906" s="258"/>
      <c r="S2906" s="258"/>
      <c r="T2906" s="258"/>
      <c r="U2906" s="258"/>
      <c r="V2906" s="279"/>
      <c r="W2906" s="280"/>
    </row>
    <row r="2907" hidden="1" spans="8:23">
      <c r="H2907" s="258"/>
      <c r="I2907" s="258"/>
      <c r="J2907" s="258"/>
      <c r="K2907" s="258"/>
      <c r="L2907" s="258"/>
      <c r="M2907" s="258"/>
      <c r="N2907" s="258"/>
      <c r="O2907" s="258"/>
      <c r="P2907" s="258"/>
      <c r="Q2907" s="258"/>
      <c r="R2907" s="258"/>
      <c r="S2907" s="258"/>
      <c r="T2907" s="258"/>
      <c r="U2907" s="258"/>
      <c r="V2907" s="279"/>
      <c r="W2907" s="280"/>
    </row>
    <row r="2908" hidden="1" spans="8:23">
      <c r="H2908" s="258"/>
      <c r="I2908" s="258"/>
      <c r="J2908" s="258"/>
      <c r="K2908" s="258"/>
      <c r="L2908" s="258"/>
      <c r="M2908" s="258"/>
      <c r="N2908" s="258"/>
      <c r="O2908" s="258"/>
      <c r="P2908" s="258"/>
      <c r="Q2908" s="258"/>
      <c r="R2908" s="258"/>
      <c r="S2908" s="258"/>
      <c r="T2908" s="258"/>
      <c r="U2908" s="258"/>
      <c r="V2908" s="279"/>
      <c r="W2908" s="280"/>
    </row>
    <row r="2909" hidden="1" spans="8:23">
      <c r="H2909" s="258"/>
      <c r="I2909" s="258"/>
      <c r="J2909" s="258"/>
      <c r="K2909" s="258"/>
      <c r="L2909" s="258"/>
      <c r="M2909" s="258"/>
      <c r="N2909" s="258"/>
      <c r="O2909" s="258"/>
      <c r="P2909" s="258"/>
      <c r="Q2909" s="258"/>
      <c r="R2909" s="258"/>
      <c r="S2909" s="258"/>
      <c r="T2909" s="258"/>
      <c r="U2909" s="258"/>
      <c r="V2909" s="279"/>
      <c r="W2909" s="280"/>
    </row>
    <row r="2910" hidden="1" spans="8:23">
      <c r="H2910" s="258"/>
      <c r="I2910" s="258"/>
      <c r="J2910" s="258"/>
      <c r="K2910" s="258"/>
      <c r="L2910" s="258"/>
      <c r="M2910" s="258"/>
      <c r="N2910" s="258"/>
      <c r="O2910" s="258"/>
      <c r="P2910" s="258"/>
      <c r="Q2910" s="258"/>
      <c r="R2910" s="258"/>
      <c r="S2910" s="258"/>
      <c r="T2910" s="258"/>
      <c r="U2910" s="258"/>
      <c r="V2910" s="279"/>
      <c r="W2910" s="280"/>
    </row>
    <row r="2911" hidden="1" spans="8:23">
      <c r="H2911" s="258"/>
      <c r="I2911" s="258"/>
      <c r="J2911" s="258"/>
      <c r="K2911" s="258"/>
      <c r="L2911" s="258"/>
      <c r="M2911" s="258"/>
      <c r="N2911" s="258"/>
      <c r="O2911" s="258"/>
      <c r="P2911" s="258"/>
      <c r="Q2911" s="258"/>
      <c r="R2911" s="258"/>
      <c r="S2911" s="258"/>
      <c r="T2911" s="258"/>
      <c r="U2911" s="258"/>
      <c r="V2911" s="279"/>
      <c r="W2911" s="280"/>
    </row>
    <row r="2912" hidden="1" spans="8:23">
      <c r="H2912" s="258"/>
      <c r="I2912" s="258"/>
      <c r="J2912" s="258"/>
      <c r="K2912" s="258"/>
      <c r="L2912" s="258"/>
      <c r="M2912" s="258"/>
      <c r="N2912" s="258"/>
      <c r="O2912" s="258"/>
      <c r="P2912" s="258"/>
      <c r="Q2912" s="258"/>
      <c r="R2912" s="258"/>
      <c r="S2912" s="258"/>
      <c r="T2912" s="258"/>
      <c r="U2912" s="258"/>
      <c r="V2912" s="279"/>
      <c r="W2912" s="280"/>
    </row>
    <row r="2913" hidden="1" spans="8:23">
      <c r="H2913" s="258"/>
      <c r="I2913" s="258"/>
      <c r="J2913" s="258"/>
      <c r="K2913" s="258"/>
      <c r="L2913" s="258"/>
      <c r="M2913" s="258"/>
      <c r="N2913" s="258"/>
      <c r="O2913" s="258"/>
      <c r="P2913" s="258"/>
      <c r="Q2913" s="258"/>
      <c r="R2913" s="258"/>
      <c r="S2913" s="258"/>
      <c r="T2913" s="258"/>
      <c r="U2913" s="258"/>
      <c r="V2913" s="279"/>
      <c r="W2913" s="280"/>
    </row>
    <row r="2914" hidden="1" spans="8:23">
      <c r="H2914" s="258"/>
      <c r="I2914" s="258"/>
      <c r="J2914" s="258"/>
      <c r="K2914" s="258"/>
      <c r="L2914" s="258"/>
      <c r="M2914" s="258"/>
      <c r="N2914" s="258"/>
      <c r="O2914" s="258"/>
      <c r="P2914" s="258"/>
      <c r="Q2914" s="258"/>
      <c r="R2914" s="258"/>
      <c r="S2914" s="258"/>
      <c r="T2914" s="258"/>
      <c r="U2914" s="258"/>
      <c r="V2914" s="279"/>
      <c r="W2914" s="280"/>
    </row>
    <row r="2915" hidden="1" spans="8:23">
      <c r="H2915" s="258"/>
      <c r="I2915" s="258"/>
      <c r="J2915" s="258"/>
      <c r="K2915" s="258"/>
      <c r="L2915" s="258"/>
      <c r="M2915" s="258"/>
      <c r="N2915" s="258"/>
      <c r="O2915" s="258"/>
      <c r="P2915" s="258"/>
      <c r="Q2915" s="258"/>
      <c r="R2915" s="258"/>
      <c r="S2915" s="258"/>
      <c r="T2915" s="258"/>
      <c r="U2915" s="258"/>
      <c r="V2915" s="279"/>
      <c r="W2915" s="280"/>
    </row>
    <row r="2916" hidden="1" spans="8:23">
      <c r="H2916" s="258"/>
      <c r="I2916" s="258"/>
      <c r="J2916" s="258"/>
      <c r="K2916" s="258"/>
      <c r="L2916" s="258"/>
      <c r="M2916" s="258"/>
      <c r="N2916" s="258"/>
      <c r="O2916" s="258"/>
      <c r="P2916" s="258"/>
      <c r="Q2916" s="258"/>
      <c r="R2916" s="258"/>
      <c r="S2916" s="258"/>
      <c r="T2916" s="258"/>
      <c r="U2916" s="258"/>
      <c r="V2916" s="279"/>
      <c r="W2916" s="280"/>
    </row>
    <row r="2917" hidden="1" spans="8:23">
      <c r="H2917" s="258"/>
      <c r="I2917" s="258"/>
      <c r="J2917" s="258"/>
      <c r="K2917" s="258"/>
      <c r="L2917" s="258"/>
      <c r="M2917" s="258"/>
      <c r="N2917" s="258"/>
      <c r="O2917" s="258"/>
      <c r="P2917" s="258"/>
      <c r="Q2917" s="258"/>
      <c r="R2917" s="258"/>
      <c r="S2917" s="258"/>
      <c r="T2917" s="258"/>
      <c r="U2917" s="258"/>
      <c r="V2917" s="279"/>
      <c r="W2917" s="280"/>
    </row>
    <row r="2918" hidden="1" spans="8:23">
      <c r="H2918" s="258"/>
      <c r="I2918" s="258"/>
      <c r="J2918" s="258"/>
      <c r="K2918" s="258"/>
      <c r="L2918" s="258"/>
      <c r="M2918" s="258"/>
      <c r="N2918" s="258"/>
      <c r="O2918" s="258"/>
      <c r="P2918" s="258"/>
      <c r="Q2918" s="258"/>
      <c r="R2918" s="258"/>
      <c r="S2918" s="258"/>
      <c r="T2918" s="258"/>
      <c r="U2918" s="258"/>
      <c r="V2918" s="279"/>
      <c r="W2918" s="280"/>
    </row>
    <row r="2919" hidden="1" spans="8:23">
      <c r="H2919" s="258"/>
      <c r="I2919" s="258"/>
      <c r="J2919" s="258"/>
      <c r="K2919" s="258"/>
      <c r="L2919" s="258"/>
      <c r="M2919" s="258"/>
      <c r="N2919" s="258"/>
      <c r="O2919" s="258"/>
      <c r="P2919" s="258"/>
      <c r="Q2919" s="258"/>
      <c r="R2919" s="258"/>
      <c r="S2919" s="258"/>
      <c r="T2919" s="258"/>
      <c r="U2919" s="258"/>
      <c r="V2919" s="279"/>
      <c r="W2919" s="280"/>
    </row>
    <row r="2920" hidden="1" spans="8:23">
      <c r="H2920" s="258"/>
      <c r="I2920" s="258"/>
      <c r="J2920" s="258"/>
      <c r="K2920" s="258"/>
      <c r="L2920" s="258"/>
      <c r="M2920" s="258"/>
      <c r="N2920" s="258"/>
      <c r="O2920" s="258"/>
      <c r="P2920" s="258"/>
      <c r="Q2920" s="258"/>
      <c r="R2920" s="258"/>
      <c r="S2920" s="258"/>
      <c r="T2920" s="258"/>
      <c r="U2920" s="258"/>
      <c r="V2920" s="279"/>
      <c r="W2920" s="280"/>
    </row>
    <row r="2921" hidden="1" spans="8:23">
      <c r="H2921" s="258"/>
      <c r="I2921" s="258"/>
      <c r="J2921" s="258"/>
      <c r="K2921" s="258"/>
      <c r="L2921" s="258"/>
      <c r="M2921" s="258"/>
      <c r="N2921" s="258"/>
      <c r="O2921" s="258"/>
      <c r="P2921" s="258"/>
      <c r="Q2921" s="258"/>
      <c r="R2921" s="258"/>
      <c r="S2921" s="258"/>
      <c r="T2921" s="258"/>
      <c r="U2921" s="258"/>
      <c r="V2921" s="279"/>
      <c r="W2921" s="280"/>
    </row>
    <row r="2922" hidden="1" spans="8:23">
      <c r="H2922" s="258"/>
      <c r="I2922" s="258"/>
      <c r="J2922" s="258"/>
      <c r="K2922" s="258"/>
      <c r="L2922" s="258"/>
      <c r="M2922" s="258"/>
      <c r="N2922" s="258"/>
      <c r="O2922" s="258"/>
      <c r="P2922" s="258"/>
      <c r="Q2922" s="258"/>
      <c r="R2922" s="258"/>
      <c r="S2922" s="258"/>
      <c r="T2922" s="258"/>
      <c r="U2922" s="258"/>
      <c r="V2922" s="279"/>
      <c r="W2922" s="280"/>
    </row>
    <row r="2923" hidden="1" spans="8:23">
      <c r="H2923" s="258"/>
      <c r="I2923" s="258"/>
      <c r="J2923" s="258"/>
      <c r="K2923" s="258"/>
      <c r="L2923" s="258"/>
      <c r="M2923" s="258"/>
      <c r="N2923" s="258"/>
      <c r="O2923" s="258"/>
      <c r="P2923" s="258"/>
      <c r="Q2923" s="258"/>
      <c r="R2923" s="258"/>
      <c r="S2923" s="258"/>
      <c r="T2923" s="258"/>
      <c r="U2923" s="258"/>
      <c r="V2923" s="279"/>
      <c r="W2923" s="280"/>
    </row>
    <row r="2924" hidden="1" spans="8:23">
      <c r="H2924" s="258"/>
      <c r="I2924" s="258"/>
      <c r="J2924" s="258"/>
      <c r="K2924" s="258"/>
      <c r="L2924" s="258"/>
      <c r="M2924" s="258"/>
      <c r="N2924" s="258"/>
      <c r="O2924" s="258"/>
      <c r="P2924" s="258"/>
      <c r="Q2924" s="258"/>
      <c r="R2924" s="258"/>
      <c r="S2924" s="258"/>
      <c r="T2924" s="258"/>
      <c r="U2924" s="258"/>
      <c r="V2924" s="279"/>
      <c r="W2924" s="280"/>
    </row>
    <row r="2925" hidden="1" spans="8:23">
      <c r="H2925" s="258"/>
      <c r="I2925" s="258"/>
      <c r="J2925" s="258"/>
      <c r="K2925" s="258"/>
      <c r="L2925" s="258"/>
      <c r="M2925" s="258"/>
      <c r="N2925" s="258"/>
      <c r="O2925" s="258"/>
      <c r="P2925" s="258"/>
      <c r="Q2925" s="258"/>
      <c r="R2925" s="258"/>
      <c r="S2925" s="258"/>
      <c r="T2925" s="258"/>
      <c r="U2925" s="258"/>
      <c r="V2925" s="279"/>
      <c r="W2925" s="280"/>
    </row>
    <row r="2926" hidden="1" spans="8:23">
      <c r="H2926" s="258"/>
      <c r="I2926" s="258"/>
      <c r="J2926" s="258"/>
      <c r="K2926" s="258"/>
      <c r="L2926" s="258"/>
      <c r="M2926" s="258"/>
      <c r="N2926" s="258"/>
      <c r="O2926" s="258"/>
      <c r="P2926" s="258"/>
      <c r="Q2926" s="258"/>
      <c r="R2926" s="258"/>
      <c r="S2926" s="258"/>
      <c r="T2926" s="258"/>
      <c r="U2926" s="258"/>
      <c r="V2926" s="279"/>
      <c r="W2926" s="280"/>
    </row>
    <row r="2927" hidden="1" spans="8:23">
      <c r="H2927" s="258"/>
      <c r="I2927" s="258"/>
      <c r="J2927" s="258"/>
      <c r="K2927" s="258"/>
      <c r="L2927" s="258"/>
      <c r="M2927" s="258"/>
      <c r="N2927" s="258"/>
      <c r="O2927" s="258"/>
      <c r="P2927" s="258"/>
      <c r="Q2927" s="258"/>
      <c r="R2927" s="258"/>
      <c r="S2927" s="258"/>
      <c r="T2927" s="258"/>
      <c r="U2927" s="258"/>
      <c r="V2927" s="279"/>
      <c r="W2927" s="280"/>
    </row>
    <row r="2928" hidden="1" spans="8:23">
      <c r="H2928" s="258"/>
      <c r="I2928" s="258"/>
      <c r="J2928" s="258"/>
      <c r="K2928" s="258"/>
      <c r="L2928" s="258"/>
      <c r="M2928" s="258"/>
      <c r="N2928" s="258"/>
      <c r="O2928" s="258"/>
      <c r="P2928" s="258"/>
      <c r="Q2928" s="258"/>
      <c r="R2928" s="258"/>
      <c r="S2928" s="258"/>
      <c r="T2928" s="258"/>
      <c r="U2928" s="258"/>
      <c r="V2928" s="279"/>
      <c r="W2928" s="280"/>
    </row>
    <row r="2929" hidden="1" spans="8:23">
      <c r="H2929" s="258"/>
      <c r="I2929" s="258"/>
      <c r="J2929" s="258"/>
      <c r="K2929" s="258"/>
      <c r="L2929" s="258"/>
      <c r="M2929" s="258"/>
      <c r="N2929" s="258"/>
      <c r="O2929" s="258"/>
      <c r="P2929" s="258"/>
      <c r="Q2929" s="258"/>
      <c r="R2929" s="258"/>
      <c r="S2929" s="258"/>
      <c r="T2929" s="258"/>
      <c r="U2929" s="258"/>
      <c r="V2929" s="279"/>
      <c r="W2929" s="280"/>
    </row>
    <row r="2930" hidden="1" spans="8:23">
      <c r="H2930" s="258"/>
      <c r="I2930" s="258"/>
      <c r="J2930" s="258"/>
      <c r="K2930" s="258"/>
      <c r="L2930" s="258"/>
      <c r="M2930" s="258"/>
      <c r="N2930" s="258"/>
      <c r="O2930" s="258"/>
      <c r="P2930" s="258"/>
      <c r="Q2930" s="258"/>
      <c r="R2930" s="258"/>
      <c r="S2930" s="258"/>
      <c r="T2930" s="258"/>
      <c r="U2930" s="258"/>
      <c r="V2930" s="279"/>
      <c r="W2930" s="280"/>
    </row>
    <row r="2931" hidden="1" spans="8:23">
      <c r="H2931" s="258"/>
      <c r="I2931" s="258"/>
      <c r="J2931" s="258"/>
      <c r="K2931" s="258"/>
      <c r="L2931" s="258"/>
      <c r="M2931" s="258"/>
      <c r="N2931" s="258"/>
      <c r="O2931" s="258"/>
      <c r="P2931" s="258"/>
      <c r="Q2931" s="258"/>
      <c r="R2931" s="258"/>
      <c r="S2931" s="258"/>
      <c r="T2931" s="258"/>
      <c r="U2931" s="258"/>
      <c r="V2931" s="279"/>
      <c r="W2931" s="280"/>
    </row>
    <row r="2932" hidden="1" spans="8:23">
      <c r="H2932" s="258"/>
      <c r="I2932" s="258"/>
      <c r="J2932" s="258"/>
      <c r="K2932" s="258"/>
      <c r="L2932" s="258"/>
      <c r="M2932" s="258"/>
      <c r="N2932" s="258"/>
      <c r="O2932" s="258"/>
      <c r="P2932" s="258"/>
      <c r="Q2932" s="258"/>
      <c r="R2932" s="258"/>
      <c r="S2932" s="258"/>
      <c r="T2932" s="258"/>
      <c r="U2932" s="258"/>
      <c r="V2932" s="279"/>
      <c r="W2932" s="280"/>
    </row>
    <row r="2933" hidden="1" spans="8:23">
      <c r="H2933" s="258"/>
      <c r="I2933" s="258"/>
      <c r="J2933" s="258"/>
      <c r="K2933" s="258"/>
      <c r="L2933" s="258"/>
      <c r="M2933" s="258"/>
      <c r="N2933" s="258"/>
      <c r="O2933" s="258"/>
      <c r="P2933" s="258"/>
      <c r="Q2933" s="258"/>
      <c r="R2933" s="258"/>
      <c r="S2933" s="258"/>
      <c r="T2933" s="258"/>
      <c r="U2933" s="258"/>
      <c r="V2933" s="279"/>
      <c r="W2933" s="280"/>
    </row>
    <row r="2934" hidden="1" spans="8:23">
      <c r="H2934" s="258"/>
      <c r="I2934" s="258"/>
      <c r="J2934" s="258"/>
      <c r="K2934" s="258"/>
      <c r="L2934" s="258"/>
      <c r="M2934" s="258"/>
      <c r="N2934" s="258"/>
      <c r="O2934" s="258"/>
      <c r="P2934" s="258"/>
      <c r="Q2934" s="258"/>
      <c r="R2934" s="258"/>
      <c r="S2934" s="258"/>
      <c r="T2934" s="258"/>
      <c r="U2934" s="258"/>
      <c r="V2934" s="279"/>
      <c r="W2934" s="280"/>
    </row>
    <row r="2935" hidden="1" spans="8:23">
      <c r="H2935" s="258"/>
      <c r="I2935" s="258"/>
      <c r="J2935" s="258"/>
      <c r="K2935" s="258"/>
      <c r="L2935" s="258"/>
      <c r="M2935" s="258"/>
      <c r="N2935" s="258"/>
      <c r="O2935" s="258"/>
      <c r="P2935" s="258"/>
      <c r="Q2935" s="258"/>
      <c r="R2935" s="258"/>
      <c r="S2935" s="258"/>
      <c r="T2935" s="258"/>
      <c r="U2935" s="258"/>
      <c r="V2935" s="279"/>
      <c r="W2935" s="280"/>
    </row>
    <row r="2936" hidden="1" spans="8:23">
      <c r="H2936" s="258"/>
      <c r="I2936" s="258"/>
      <c r="J2936" s="258"/>
      <c r="K2936" s="258"/>
      <c r="L2936" s="258"/>
      <c r="M2936" s="258"/>
      <c r="N2936" s="258"/>
      <c r="O2936" s="258"/>
      <c r="P2936" s="258"/>
      <c r="Q2936" s="258"/>
      <c r="R2936" s="258"/>
      <c r="S2936" s="258"/>
      <c r="T2936" s="258"/>
      <c r="U2936" s="258"/>
      <c r="V2936" s="279"/>
      <c r="W2936" s="280"/>
    </row>
    <row r="2937" hidden="1" spans="8:23">
      <c r="H2937" s="258"/>
      <c r="I2937" s="258"/>
      <c r="J2937" s="258"/>
      <c r="K2937" s="258"/>
      <c r="L2937" s="258"/>
      <c r="M2937" s="258"/>
      <c r="N2937" s="258"/>
      <c r="O2937" s="258"/>
      <c r="P2937" s="258"/>
      <c r="Q2937" s="258"/>
      <c r="R2937" s="258"/>
      <c r="S2937" s="258"/>
      <c r="T2937" s="258"/>
      <c r="U2937" s="258"/>
      <c r="V2937" s="279"/>
      <c r="W2937" s="280"/>
    </row>
    <row r="2938" hidden="1" spans="8:23">
      <c r="H2938" s="258"/>
      <c r="I2938" s="258"/>
      <c r="J2938" s="258"/>
      <c r="K2938" s="258"/>
      <c r="L2938" s="258"/>
      <c r="M2938" s="258"/>
      <c r="N2938" s="258"/>
      <c r="O2938" s="258"/>
      <c r="P2938" s="258"/>
      <c r="Q2938" s="258"/>
      <c r="R2938" s="258"/>
      <c r="S2938" s="258"/>
      <c r="T2938" s="258"/>
      <c r="U2938" s="258"/>
      <c r="V2938" s="279"/>
      <c r="W2938" s="280"/>
    </row>
    <row r="2939" hidden="1" spans="8:23">
      <c r="H2939" s="258"/>
      <c r="I2939" s="258"/>
      <c r="J2939" s="258"/>
      <c r="K2939" s="258"/>
      <c r="L2939" s="258"/>
      <c r="M2939" s="258"/>
      <c r="N2939" s="258"/>
      <c r="O2939" s="258"/>
      <c r="P2939" s="258"/>
      <c r="Q2939" s="258"/>
      <c r="R2939" s="258"/>
      <c r="S2939" s="258"/>
      <c r="T2939" s="258"/>
      <c r="U2939" s="258"/>
      <c r="V2939" s="279"/>
      <c r="W2939" s="280"/>
    </row>
    <row r="2940" hidden="1" spans="8:23">
      <c r="H2940" s="258"/>
      <c r="I2940" s="258"/>
      <c r="J2940" s="258"/>
      <c r="K2940" s="258"/>
      <c r="L2940" s="258"/>
      <c r="M2940" s="258"/>
      <c r="N2940" s="258"/>
      <c r="O2940" s="258"/>
      <c r="P2940" s="258"/>
      <c r="Q2940" s="258"/>
      <c r="R2940" s="258"/>
      <c r="S2940" s="258"/>
      <c r="T2940" s="258"/>
      <c r="U2940" s="258"/>
      <c r="V2940" s="279"/>
      <c r="W2940" s="280"/>
    </row>
    <row r="2941" hidden="1" spans="8:23">
      <c r="H2941" s="258"/>
      <c r="I2941" s="258"/>
      <c r="J2941" s="258"/>
      <c r="K2941" s="258"/>
      <c r="L2941" s="258"/>
      <c r="M2941" s="258"/>
      <c r="N2941" s="258"/>
      <c r="O2941" s="258"/>
      <c r="P2941" s="258"/>
      <c r="Q2941" s="258"/>
      <c r="R2941" s="258"/>
      <c r="S2941" s="258"/>
      <c r="T2941" s="258"/>
      <c r="U2941" s="258"/>
      <c r="V2941" s="279"/>
      <c r="W2941" s="280"/>
    </row>
    <row r="2942" hidden="1" spans="8:23">
      <c r="H2942" s="258"/>
      <c r="I2942" s="258"/>
      <c r="J2942" s="258"/>
      <c r="K2942" s="258"/>
      <c r="L2942" s="258"/>
      <c r="M2942" s="258"/>
      <c r="N2942" s="258"/>
      <c r="O2942" s="258"/>
      <c r="P2942" s="258"/>
      <c r="Q2942" s="258"/>
      <c r="R2942" s="258"/>
      <c r="S2942" s="258"/>
      <c r="T2942" s="258"/>
      <c r="U2942" s="258"/>
      <c r="V2942" s="279"/>
      <c r="W2942" s="280"/>
    </row>
    <row r="2943" hidden="1" spans="8:23">
      <c r="H2943" s="258"/>
      <c r="I2943" s="258"/>
      <c r="J2943" s="258"/>
      <c r="K2943" s="258"/>
      <c r="L2943" s="258"/>
      <c r="M2943" s="258"/>
      <c r="N2943" s="258"/>
      <c r="O2943" s="258"/>
      <c r="P2943" s="258"/>
      <c r="Q2943" s="258"/>
      <c r="R2943" s="258"/>
      <c r="S2943" s="258"/>
      <c r="T2943" s="258"/>
      <c r="U2943" s="258"/>
      <c r="V2943" s="279"/>
      <c r="W2943" s="280"/>
    </row>
    <row r="2944" hidden="1" spans="8:23">
      <c r="H2944" s="258"/>
      <c r="I2944" s="258"/>
      <c r="J2944" s="258"/>
      <c r="K2944" s="258"/>
      <c r="L2944" s="258"/>
      <c r="M2944" s="258"/>
      <c r="N2944" s="258"/>
      <c r="O2944" s="258"/>
      <c r="P2944" s="258"/>
      <c r="Q2944" s="258"/>
      <c r="R2944" s="258"/>
      <c r="S2944" s="258"/>
      <c r="T2944" s="258"/>
      <c r="U2944" s="258"/>
      <c r="V2944" s="279"/>
      <c r="W2944" s="280"/>
    </row>
    <row r="2945" hidden="1" spans="8:23">
      <c r="H2945" s="258"/>
      <c r="I2945" s="258"/>
      <c r="J2945" s="258"/>
      <c r="K2945" s="258"/>
      <c r="L2945" s="258"/>
      <c r="M2945" s="258"/>
      <c r="N2945" s="258"/>
      <c r="O2945" s="258"/>
      <c r="P2945" s="258"/>
      <c r="Q2945" s="258"/>
      <c r="R2945" s="258"/>
      <c r="S2945" s="258"/>
      <c r="T2945" s="258"/>
      <c r="U2945" s="258"/>
      <c r="V2945" s="279"/>
      <c r="W2945" s="280"/>
    </row>
    <row r="2946" hidden="1" spans="8:23">
      <c r="H2946" s="258"/>
      <c r="I2946" s="258"/>
      <c r="J2946" s="258"/>
      <c r="K2946" s="258"/>
      <c r="L2946" s="258"/>
      <c r="M2946" s="258"/>
      <c r="N2946" s="258"/>
      <c r="O2946" s="258"/>
      <c r="P2946" s="258"/>
      <c r="Q2946" s="258"/>
      <c r="R2946" s="258"/>
      <c r="S2946" s="258"/>
      <c r="T2946" s="258"/>
      <c r="U2946" s="258"/>
      <c r="V2946" s="279"/>
      <c r="W2946" s="280"/>
    </row>
    <row r="2947" hidden="1" spans="8:23">
      <c r="H2947" s="258"/>
      <c r="I2947" s="258"/>
      <c r="J2947" s="258"/>
      <c r="K2947" s="258"/>
      <c r="L2947" s="258"/>
      <c r="M2947" s="258"/>
      <c r="N2947" s="258"/>
      <c r="O2947" s="258"/>
      <c r="P2947" s="258"/>
      <c r="Q2947" s="258"/>
      <c r="R2947" s="258"/>
      <c r="S2947" s="258"/>
      <c r="T2947" s="258"/>
      <c r="U2947" s="258"/>
      <c r="V2947" s="279"/>
      <c r="W2947" s="280"/>
    </row>
    <row r="2948" hidden="1" spans="8:23">
      <c r="H2948" s="258"/>
      <c r="I2948" s="258"/>
      <c r="J2948" s="258"/>
      <c r="K2948" s="258"/>
      <c r="L2948" s="258"/>
      <c r="M2948" s="258"/>
      <c r="N2948" s="258"/>
      <c r="O2948" s="258"/>
      <c r="P2948" s="258"/>
      <c r="Q2948" s="258"/>
      <c r="R2948" s="258"/>
      <c r="S2948" s="258"/>
      <c r="T2948" s="258"/>
      <c r="U2948" s="258"/>
      <c r="V2948" s="279"/>
      <c r="W2948" s="280"/>
    </row>
    <row r="2949" hidden="1" spans="8:23">
      <c r="H2949" s="258"/>
      <c r="I2949" s="258"/>
      <c r="J2949" s="258"/>
      <c r="K2949" s="258"/>
      <c r="L2949" s="258"/>
      <c r="M2949" s="258"/>
      <c r="N2949" s="258"/>
      <c r="O2949" s="258"/>
      <c r="P2949" s="258"/>
      <c r="Q2949" s="258"/>
      <c r="R2949" s="258"/>
      <c r="S2949" s="258"/>
      <c r="T2949" s="258"/>
      <c r="U2949" s="258"/>
      <c r="V2949" s="279"/>
      <c r="W2949" s="280"/>
    </row>
    <row r="2950" hidden="1" spans="8:23">
      <c r="H2950" s="258"/>
      <c r="I2950" s="258"/>
      <c r="J2950" s="258"/>
      <c r="K2950" s="258"/>
      <c r="L2950" s="258"/>
      <c r="M2950" s="258"/>
      <c r="N2950" s="258"/>
      <c r="O2950" s="258"/>
      <c r="P2950" s="258"/>
      <c r="Q2950" s="258"/>
      <c r="R2950" s="258"/>
      <c r="S2950" s="258"/>
      <c r="T2950" s="258"/>
      <c r="U2950" s="258"/>
      <c r="V2950" s="279"/>
      <c r="W2950" s="280"/>
    </row>
    <row r="2951" hidden="1" spans="8:23">
      <c r="H2951" s="258"/>
      <c r="I2951" s="258"/>
      <c r="J2951" s="258"/>
      <c r="K2951" s="258"/>
      <c r="L2951" s="258"/>
      <c r="M2951" s="258"/>
      <c r="N2951" s="258"/>
      <c r="O2951" s="258"/>
      <c r="P2951" s="258"/>
      <c r="Q2951" s="258"/>
      <c r="R2951" s="258"/>
      <c r="S2951" s="258"/>
      <c r="T2951" s="258"/>
      <c r="U2951" s="258"/>
      <c r="V2951" s="279"/>
      <c r="W2951" s="280"/>
    </row>
    <row r="2952" hidden="1" spans="8:23">
      <c r="H2952" s="258"/>
      <c r="I2952" s="258"/>
      <c r="J2952" s="258"/>
      <c r="K2952" s="258"/>
      <c r="L2952" s="258"/>
      <c r="M2952" s="258"/>
      <c r="N2952" s="258"/>
      <c r="O2952" s="258"/>
      <c r="P2952" s="258"/>
      <c r="Q2952" s="258"/>
      <c r="R2952" s="258"/>
      <c r="S2952" s="258"/>
      <c r="T2952" s="258"/>
      <c r="U2952" s="258"/>
      <c r="V2952" s="279"/>
      <c r="W2952" s="280"/>
    </row>
    <row r="2953" hidden="1" spans="8:23">
      <c r="H2953" s="258"/>
      <c r="I2953" s="258"/>
      <c r="J2953" s="258"/>
      <c r="K2953" s="258"/>
      <c r="L2953" s="258"/>
      <c r="M2953" s="258"/>
      <c r="N2953" s="258"/>
      <c r="O2953" s="258"/>
      <c r="P2953" s="258"/>
      <c r="Q2953" s="258"/>
      <c r="R2953" s="258"/>
      <c r="S2953" s="258"/>
      <c r="T2953" s="258"/>
      <c r="U2953" s="258"/>
      <c r="V2953" s="279"/>
      <c r="W2953" s="280"/>
    </row>
    <row r="2954" hidden="1" spans="8:23">
      <c r="H2954" s="258"/>
      <c r="I2954" s="258"/>
      <c r="J2954" s="258"/>
      <c r="K2954" s="258"/>
      <c r="L2954" s="258"/>
      <c r="M2954" s="258"/>
      <c r="N2954" s="258"/>
      <c r="O2954" s="258"/>
      <c r="P2954" s="258"/>
      <c r="Q2954" s="258"/>
      <c r="R2954" s="258"/>
      <c r="S2954" s="258"/>
      <c r="T2954" s="258"/>
      <c r="U2954" s="258"/>
      <c r="V2954" s="279"/>
      <c r="W2954" s="280"/>
    </row>
    <row r="2955" hidden="1" spans="8:23">
      <c r="H2955" s="258"/>
      <c r="I2955" s="258"/>
      <c r="J2955" s="258"/>
      <c r="K2955" s="258"/>
      <c r="L2955" s="258"/>
      <c r="M2955" s="258"/>
      <c r="N2955" s="258"/>
      <c r="O2955" s="258"/>
      <c r="P2955" s="258"/>
      <c r="Q2955" s="258"/>
      <c r="R2955" s="258"/>
      <c r="S2955" s="258"/>
      <c r="T2955" s="258"/>
      <c r="U2955" s="258"/>
      <c r="V2955" s="279"/>
      <c r="W2955" s="280"/>
    </row>
    <row r="2956" hidden="1" spans="8:23">
      <c r="H2956" s="258"/>
      <c r="I2956" s="258"/>
      <c r="J2956" s="258"/>
      <c r="K2956" s="258"/>
      <c r="L2956" s="258"/>
      <c r="M2956" s="258"/>
      <c r="N2956" s="258"/>
      <c r="O2956" s="258"/>
      <c r="P2956" s="258"/>
      <c r="Q2956" s="258"/>
      <c r="R2956" s="258"/>
      <c r="S2956" s="258"/>
      <c r="T2956" s="258"/>
      <c r="U2956" s="258"/>
      <c r="V2956" s="279"/>
      <c r="W2956" s="280"/>
    </row>
    <row r="2957" hidden="1" spans="8:23">
      <c r="H2957" s="258"/>
      <c r="I2957" s="258"/>
      <c r="J2957" s="258"/>
      <c r="K2957" s="258"/>
      <c r="L2957" s="258"/>
      <c r="M2957" s="258"/>
      <c r="N2957" s="258"/>
      <c r="O2957" s="258"/>
      <c r="P2957" s="258"/>
      <c r="Q2957" s="258"/>
      <c r="R2957" s="258"/>
      <c r="S2957" s="258"/>
      <c r="T2957" s="258"/>
      <c r="U2957" s="258"/>
      <c r="V2957" s="279"/>
      <c r="W2957" s="280"/>
    </row>
    <row r="2958" hidden="1" spans="8:23">
      <c r="H2958" s="258"/>
      <c r="I2958" s="258"/>
      <c r="J2958" s="258"/>
      <c r="K2958" s="258"/>
      <c r="L2958" s="258"/>
      <c r="M2958" s="258"/>
      <c r="N2958" s="258"/>
      <c r="O2958" s="258"/>
      <c r="P2958" s="258"/>
      <c r="Q2958" s="258"/>
      <c r="R2958" s="258"/>
      <c r="S2958" s="258"/>
      <c r="T2958" s="258"/>
      <c r="U2958" s="258"/>
      <c r="V2958" s="279"/>
      <c r="W2958" s="280"/>
    </row>
    <row r="2959" hidden="1" spans="8:23">
      <c r="H2959" s="258"/>
      <c r="I2959" s="258"/>
      <c r="J2959" s="258"/>
      <c r="K2959" s="258"/>
      <c r="L2959" s="258"/>
      <c r="M2959" s="258"/>
      <c r="N2959" s="258"/>
      <c r="O2959" s="258"/>
      <c r="P2959" s="258"/>
      <c r="Q2959" s="258"/>
      <c r="R2959" s="258"/>
      <c r="S2959" s="258"/>
      <c r="T2959" s="258"/>
      <c r="U2959" s="258"/>
      <c r="V2959" s="279"/>
      <c r="W2959" s="280"/>
    </row>
    <row r="2960" hidden="1" spans="8:23">
      <c r="H2960" s="258"/>
      <c r="I2960" s="258"/>
      <c r="J2960" s="258"/>
      <c r="K2960" s="258"/>
      <c r="L2960" s="258"/>
      <c r="M2960" s="258"/>
      <c r="N2960" s="258"/>
      <c r="O2960" s="258"/>
      <c r="P2960" s="258"/>
      <c r="Q2960" s="258"/>
      <c r="R2960" s="258"/>
      <c r="S2960" s="258"/>
      <c r="T2960" s="258"/>
      <c r="U2960" s="258"/>
      <c r="V2960" s="279"/>
      <c r="W2960" s="280"/>
    </row>
    <row r="2961" hidden="1" spans="8:23">
      <c r="H2961" s="258"/>
      <c r="I2961" s="258"/>
      <c r="J2961" s="258"/>
      <c r="K2961" s="258"/>
      <c r="L2961" s="258"/>
      <c r="M2961" s="258"/>
      <c r="N2961" s="258"/>
      <c r="O2961" s="258"/>
      <c r="P2961" s="258"/>
      <c r="Q2961" s="258"/>
      <c r="R2961" s="258"/>
      <c r="S2961" s="258"/>
      <c r="T2961" s="258"/>
      <c r="U2961" s="258"/>
      <c r="V2961" s="279"/>
      <c r="W2961" s="280"/>
    </row>
    <row r="2962" hidden="1" spans="8:23">
      <c r="H2962" s="258"/>
      <c r="I2962" s="258"/>
      <c r="J2962" s="258"/>
      <c r="K2962" s="258"/>
      <c r="L2962" s="258"/>
      <c r="M2962" s="258"/>
      <c r="N2962" s="258"/>
      <c r="O2962" s="258"/>
      <c r="P2962" s="258"/>
      <c r="Q2962" s="258"/>
      <c r="R2962" s="258"/>
      <c r="S2962" s="258"/>
      <c r="T2962" s="258"/>
      <c r="U2962" s="258"/>
      <c r="V2962" s="279"/>
      <c r="W2962" s="280"/>
    </row>
    <row r="2963" hidden="1" spans="8:23">
      <c r="H2963" s="258"/>
      <c r="I2963" s="258"/>
      <c r="J2963" s="258"/>
      <c r="K2963" s="258"/>
      <c r="L2963" s="258"/>
      <c r="M2963" s="258"/>
      <c r="N2963" s="258"/>
      <c r="O2963" s="258"/>
      <c r="P2963" s="258"/>
      <c r="Q2963" s="258"/>
      <c r="R2963" s="258"/>
      <c r="S2963" s="258"/>
      <c r="T2963" s="258"/>
      <c r="U2963" s="258"/>
      <c r="V2963" s="279"/>
      <c r="W2963" s="280"/>
    </row>
    <row r="2964" hidden="1" spans="8:23">
      <c r="H2964" s="258"/>
      <c r="I2964" s="258"/>
      <c r="J2964" s="258"/>
      <c r="K2964" s="258"/>
      <c r="L2964" s="258"/>
      <c r="M2964" s="258"/>
      <c r="N2964" s="258"/>
      <c r="O2964" s="258"/>
      <c r="P2964" s="258"/>
      <c r="Q2964" s="258"/>
      <c r="R2964" s="258"/>
      <c r="S2964" s="258"/>
      <c r="T2964" s="258"/>
      <c r="U2964" s="258"/>
      <c r="V2964" s="279"/>
      <c r="W2964" s="280"/>
    </row>
    <row r="2965" hidden="1" spans="8:23">
      <c r="H2965" s="258"/>
      <c r="I2965" s="258"/>
      <c r="J2965" s="258"/>
      <c r="K2965" s="258"/>
      <c r="L2965" s="258"/>
      <c r="M2965" s="258"/>
      <c r="N2965" s="258"/>
      <c r="O2965" s="258"/>
      <c r="P2965" s="258"/>
      <c r="Q2965" s="258"/>
      <c r="R2965" s="258"/>
      <c r="S2965" s="258"/>
      <c r="T2965" s="258"/>
      <c r="U2965" s="258"/>
      <c r="V2965" s="279"/>
      <c r="W2965" s="280"/>
    </row>
    <row r="2966" hidden="1" spans="8:23">
      <c r="H2966" s="258"/>
      <c r="I2966" s="258"/>
      <c r="J2966" s="258"/>
      <c r="K2966" s="258"/>
      <c r="L2966" s="258"/>
      <c r="M2966" s="258"/>
      <c r="N2966" s="258"/>
      <c r="O2966" s="258"/>
      <c r="P2966" s="258"/>
      <c r="Q2966" s="258"/>
      <c r="R2966" s="258"/>
      <c r="S2966" s="258"/>
      <c r="T2966" s="258"/>
      <c r="U2966" s="258"/>
      <c r="V2966" s="279"/>
      <c r="W2966" s="280"/>
    </row>
    <row r="2967" hidden="1" spans="8:23">
      <c r="H2967" s="258"/>
      <c r="I2967" s="258"/>
      <c r="J2967" s="258"/>
      <c r="K2967" s="258"/>
      <c r="L2967" s="258"/>
      <c r="M2967" s="258"/>
      <c r="N2967" s="258"/>
      <c r="O2967" s="258"/>
      <c r="P2967" s="258"/>
      <c r="Q2967" s="258"/>
      <c r="R2967" s="258"/>
      <c r="S2967" s="258"/>
      <c r="T2967" s="258"/>
      <c r="U2967" s="258"/>
      <c r="V2967" s="279"/>
      <c r="W2967" s="280"/>
    </row>
    <row r="2968" hidden="1" spans="8:23">
      <c r="H2968" s="258"/>
      <c r="I2968" s="258"/>
      <c r="J2968" s="258"/>
      <c r="K2968" s="258"/>
      <c r="L2968" s="258"/>
      <c r="M2968" s="258"/>
      <c r="N2968" s="258"/>
      <c r="O2968" s="258"/>
      <c r="P2968" s="258"/>
      <c r="Q2968" s="258"/>
      <c r="R2968" s="258"/>
      <c r="S2968" s="258"/>
      <c r="T2968" s="258"/>
      <c r="U2968" s="258"/>
      <c r="V2968" s="279"/>
      <c r="W2968" s="280"/>
    </row>
    <row r="2969" hidden="1" spans="8:23">
      <c r="H2969" s="258"/>
      <c r="I2969" s="258"/>
      <c r="J2969" s="258"/>
      <c r="K2969" s="258"/>
      <c r="L2969" s="258"/>
      <c r="M2969" s="258"/>
      <c r="N2969" s="258"/>
      <c r="O2969" s="258"/>
      <c r="P2969" s="258"/>
      <c r="Q2969" s="258"/>
      <c r="R2969" s="258"/>
      <c r="S2969" s="258"/>
      <c r="T2969" s="258"/>
      <c r="U2969" s="258"/>
      <c r="V2969" s="279"/>
      <c r="W2969" s="280"/>
    </row>
    <row r="2970" hidden="1" spans="8:23">
      <c r="H2970" s="258"/>
      <c r="I2970" s="258"/>
      <c r="J2970" s="258"/>
      <c r="K2970" s="258"/>
      <c r="L2970" s="258"/>
      <c r="M2970" s="258"/>
      <c r="N2970" s="258"/>
      <c r="O2970" s="258"/>
      <c r="P2970" s="258"/>
      <c r="Q2970" s="258"/>
      <c r="R2970" s="258"/>
      <c r="S2970" s="258"/>
      <c r="T2970" s="258"/>
      <c r="U2970" s="258"/>
      <c r="V2970" s="279"/>
      <c r="W2970" s="280"/>
    </row>
    <row r="2971" hidden="1" spans="8:23">
      <c r="H2971" s="258"/>
      <c r="I2971" s="258"/>
      <c r="J2971" s="258"/>
      <c r="K2971" s="258"/>
      <c r="L2971" s="258"/>
      <c r="M2971" s="258"/>
      <c r="N2971" s="258"/>
      <c r="O2971" s="258"/>
      <c r="P2971" s="258"/>
      <c r="Q2971" s="258"/>
      <c r="R2971" s="258"/>
      <c r="S2971" s="258"/>
      <c r="T2971" s="258"/>
      <c r="U2971" s="258"/>
      <c r="V2971" s="279"/>
      <c r="W2971" s="280"/>
    </row>
    <row r="2972" hidden="1" spans="8:23">
      <c r="H2972" s="258"/>
      <c r="I2972" s="258"/>
      <c r="J2972" s="258"/>
      <c r="K2972" s="258"/>
      <c r="L2972" s="258"/>
      <c r="M2972" s="258"/>
      <c r="N2972" s="258"/>
      <c r="O2972" s="258"/>
      <c r="P2972" s="258"/>
      <c r="Q2972" s="258"/>
      <c r="R2972" s="258"/>
      <c r="S2972" s="258"/>
      <c r="T2972" s="258"/>
      <c r="U2972" s="258"/>
      <c r="V2972" s="279"/>
      <c r="W2972" s="280"/>
    </row>
    <row r="2973" hidden="1" spans="8:23">
      <c r="H2973" s="258"/>
      <c r="I2973" s="258"/>
      <c r="J2973" s="258"/>
      <c r="K2973" s="258"/>
      <c r="L2973" s="258"/>
      <c r="M2973" s="258"/>
      <c r="N2973" s="258"/>
      <c r="O2973" s="258"/>
      <c r="P2973" s="258"/>
      <c r="Q2973" s="258"/>
      <c r="R2973" s="258"/>
      <c r="S2973" s="258"/>
      <c r="T2973" s="258"/>
      <c r="U2973" s="258"/>
      <c r="V2973" s="279"/>
      <c r="W2973" s="280"/>
    </row>
    <row r="2974" hidden="1" spans="8:23">
      <c r="H2974" s="258"/>
      <c r="I2974" s="258"/>
      <c r="J2974" s="258"/>
      <c r="K2974" s="258"/>
      <c r="L2974" s="258"/>
      <c r="M2974" s="258"/>
      <c r="N2974" s="258"/>
      <c r="O2974" s="258"/>
      <c r="P2974" s="258"/>
      <c r="Q2974" s="258"/>
      <c r="R2974" s="258"/>
      <c r="S2974" s="258"/>
      <c r="T2974" s="258"/>
      <c r="U2974" s="258"/>
      <c r="V2974" s="279"/>
      <c r="W2974" s="280"/>
    </row>
    <row r="2975" hidden="1" spans="8:23">
      <c r="H2975" s="258"/>
      <c r="I2975" s="258"/>
      <c r="J2975" s="258"/>
      <c r="K2975" s="258"/>
      <c r="L2975" s="258"/>
      <c r="M2975" s="258"/>
      <c r="N2975" s="258"/>
      <c r="O2975" s="258"/>
      <c r="P2975" s="258"/>
      <c r="Q2975" s="258"/>
      <c r="R2975" s="258"/>
      <c r="S2975" s="258"/>
      <c r="T2975" s="258"/>
      <c r="U2975" s="258"/>
      <c r="V2975" s="279"/>
      <c r="W2975" s="280"/>
    </row>
    <row r="2976" hidden="1" spans="8:23">
      <c r="H2976" s="258"/>
      <c r="I2976" s="258"/>
      <c r="J2976" s="258"/>
      <c r="K2976" s="258"/>
      <c r="L2976" s="258"/>
      <c r="M2976" s="258"/>
      <c r="N2976" s="258"/>
      <c r="O2976" s="258"/>
      <c r="P2976" s="258"/>
      <c r="Q2976" s="258"/>
      <c r="R2976" s="258"/>
      <c r="S2976" s="258"/>
      <c r="T2976" s="258"/>
      <c r="U2976" s="258"/>
      <c r="V2976" s="279"/>
      <c r="W2976" s="280"/>
    </row>
    <row r="2977" hidden="1" spans="8:23">
      <c r="H2977" s="258"/>
      <c r="I2977" s="258"/>
      <c r="J2977" s="258"/>
      <c r="K2977" s="258"/>
      <c r="L2977" s="258"/>
      <c r="M2977" s="258"/>
      <c r="N2977" s="258"/>
      <c r="O2977" s="258"/>
      <c r="P2977" s="258"/>
      <c r="Q2977" s="258"/>
      <c r="R2977" s="258"/>
      <c r="S2977" s="258"/>
      <c r="T2977" s="258"/>
      <c r="U2977" s="258"/>
      <c r="V2977" s="279"/>
      <c r="W2977" s="280"/>
    </row>
    <row r="2978" hidden="1" spans="8:23">
      <c r="H2978" s="258"/>
      <c r="I2978" s="258"/>
      <c r="J2978" s="258"/>
      <c r="K2978" s="258"/>
      <c r="L2978" s="258"/>
      <c r="M2978" s="258"/>
      <c r="N2978" s="258"/>
      <c r="O2978" s="258"/>
      <c r="P2978" s="258"/>
      <c r="Q2978" s="258"/>
      <c r="R2978" s="258"/>
      <c r="S2978" s="258"/>
      <c r="T2978" s="258"/>
      <c r="U2978" s="258"/>
      <c r="V2978" s="279"/>
      <c r="W2978" s="280"/>
    </row>
    <row r="2979" hidden="1" spans="8:23">
      <c r="H2979" s="258"/>
      <c r="I2979" s="258"/>
      <c r="J2979" s="258"/>
      <c r="K2979" s="258"/>
      <c r="L2979" s="258"/>
      <c r="M2979" s="258"/>
      <c r="N2979" s="258"/>
      <c r="O2979" s="258"/>
      <c r="P2979" s="258"/>
      <c r="Q2979" s="258"/>
      <c r="R2979" s="258"/>
      <c r="S2979" s="258"/>
      <c r="T2979" s="258"/>
      <c r="U2979" s="258"/>
      <c r="V2979" s="279"/>
      <c r="W2979" s="280"/>
    </row>
    <row r="2980" hidden="1" spans="8:23">
      <c r="H2980" s="258"/>
      <c r="I2980" s="258"/>
      <c r="J2980" s="258"/>
      <c r="K2980" s="258"/>
      <c r="L2980" s="258"/>
      <c r="M2980" s="258"/>
      <c r="N2980" s="258"/>
      <c r="O2980" s="258"/>
      <c r="P2980" s="258"/>
      <c r="Q2980" s="258"/>
      <c r="R2980" s="258"/>
      <c r="S2980" s="258"/>
      <c r="T2980" s="258"/>
      <c r="U2980" s="258"/>
      <c r="V2980" s="279"/>
      <c r="W2980" s="280"/>
    </row>
    <row r="2981" hidden="1" spans="8:23">
      <c r="H2981" s="258"/>
      <c r="I2981" s="258"/>
      <c r="J2981" s="258"/>
      <c r="K2981" s="258"/>
      <c r="L2981" s="258"/>
      <c r="M2981" s="258"/>
      <c r="N2981" s="258"/>
      <c r="O2981" s="258"/>
      <c r="P2981" s="258"/>
      <c r="Q2981" s="258"/>
      <c r="R2981" s="258"/>
      <c r="S2981" s="258"/>
      <c r="T2981" s="258"/>
      <c r="U2981" s="258"/>
      <c r="V2981" s="279"/>
      <c r="W2981" s="280"/>
    </row>
    <row r="2982" hidden="1" spans="8:23">
      <c r="H2982" s="258"/>
      <c r="I2982" s="258"/>
      <c r="J2982" s="258"/>
      <c r="K2982" s="258"/>
      <c r="L2982" s="258"/>
      <c r="M2982" s="258"/>
      <c r="N2982" s="258"/>
      <c r="O2982" s="258"/>
      <c r="P2982" s="258"/>
      <c r="Q2982" s="258"/>
      <c r="R2982" s="258"/>
      <c r="S2982" s="258"/>
      <c r="T2982" s="258"/>
      <c r="U2982" s="258"/>
      <c r="V2982" s="279"/>
      <c r="W2982" s="280"/>
    </row>
    <row r="2983" hidden="1" spans="8:23">
      <c r="H2983" s="258"/>
      <c r="I2983" s="258"/>
      <c r="J2983" s="258"/>
      <c r="K2983" s="258"/>
      <c r="L2983" s="258"/>
      <c r="M2983" s="258"/>
      <c r="N2983" s="258"/>
      <c r="O2983" s="258"/>
      <c r="P2983" s="258"/>
      <c r="Q2983" s="258"/>
      <c r="R2983" s="258"/>
      <c r="S2983" s="258"/>
      <c r="T2983" s="258"/>
      <c r="U2983" s="258"/>
      <c r="V2983" s="279"/>
      <c r="W2983" s="280"/>
    </row>
    <row r="2984" hidden="1" spans="8:23">
      <c r="H2984" s="258"/>
      <c r="I2984" s="258"/>
      <c r="J2984" s="258"/>
      <c r="K2984" s="258"/>
      <c r="L2984" s="258"/>
      <c r="M2984" s="258"/>
      <c r="N2984" s="258"/>
      <c r="O2984" s="258"/>
      <c r="P2984" s="258"/>
      <c r="Q2984" s="258"/>
      <c r="R2984" s="258"/>
      <c r="S2984" s="258"/>
      <c r="T2984" s="258"/>
      <c r="U2984" s="258"/>
      <c r="V2984" s="279"/>
      <c r="W2984" s="280"/>
    </row>
    <row r="2985" hidden="1" spans="8:23">
      <c r="H2985" s="258"/>
      <c r="I2985" s="258"/>
      <c r="J2985" s="258"/>
      <c r="K2985" s="258"/>
      <c r="L2985" s="258"/>
      <c r="M2985" s="258"/>
      <c r="N2985" s="258"/>
      <c r="O2985" s="258"/>
      <c r="P2985" s="258"/>
      <c r="Q2985" s="258"/>
      <c r="R2985" s="258"/>
      <c r="S2985" s="258"/>
      <c r="T2985" s="258"/>
      <c r="U2985" s="258"/>
      <c r="V2985" s="279"/>
      <c r="W2985" s="280"/>
    </row>
    <row r="2986" hidden="1" spans="8:23">
      <c r="H2986" s="258"/>
      <c r="I2986" s="258"/>
      <c r="J2986" s="258"/>
      <c r="K2986" s="258"/>
      <c r="L2986" s="258"/>
      <c r="M2986" s="258"/>
      <c r="N2986" s="258"/>
      <c r="O2986" s="258"/>
      <c r="P2986" s="258"/>
      <c r="Q2986" s="258"/>
      <c r="R2986" s="258"/>
      <c r="S2986" s="258"/>
      <c r="T2986" s="258"/>
      <c r="U2986" s="258"/>
      <c r="V2986" s="279"/>
      <c r="W2986" s="280"/>
    </row>
    <row r="2987" hidden="1" spans="8:23">
      <c r="H2987" s="258"/>
      <c r="I2987" s="258"/>
      <c r="J2987" s="258"/>
      <c r="K2987" s="258"/>
      <c r="L2987" s="258"/>
      <c r="M2987" s="258"/>
      <c r="N2987" s="258"/>
      <c r="O2987" s="258"/>
      <c r="P2987" s="258"/>
      <c r="Q2987" s="258"/>
      <c r="R2987" s="258"/>
      <c r="S2987" s="258"/>
      <c r="T2987" s="258"/>
      <c r="U2987" s="258"/>
      <c r="V2987" s="279"/>
      <c r="W2987" s="280"/>
    </row>
    <row r="2988" hidden="1" spans="8:23">
      <c r="H2988" s="258"/>
      <c r="I2988" s="258"/>
      <c r="J2988" s="258"/>
      <c r="K2988" s="258"/>
      <c r="L2988" s="258"/>
      <c r="M2988" s="258"/>
      <c r="N2988" s="258"/>
      <c r="O2988" s="258"/>
      <c r="P2988" s="258"/>
      <c r="Q2988" s="258"/>
      <c r="R2988" s="258"/>
      <c r="S2988" s="258"/>
      <c r="T2988" s="258"/>
      <c r="U2988" s="258"/>
      <c r="V2988" s="279"/>
      <c r="W2988" s="280"/>
    </row>
    <row r="2989" hidden="1" spans="8:23">
      <c r="H2989" s="258"/>
      <c r="I2989" s="258"/>
      <c r="J2989" s="258"/>
      <c r="K2989" s="258"/>
      <c r="L2989" s="258"/>
      <c r="M2989" s="258"/>
      <c r="N2989" s="258"/>
      <c r="O2989" s="258"/>
      <c r="P2989" s="258"/>
      <c r="Q2989" s="258"/>
      <c r="R2989" s="258"/>
      <c r="S2989" s="258"/>
      <c r="T2989" s="258"/>
      <c r="U2989" s="258"/>
      <c r="V2989" s="279"/>
      <c r="W2989" s="280"/>
    </row>
    <row r="2990" hidden="1" spans="8:23">
      <c r="H2990" s="258"/>
      <c r="I2990" s="258"/>
      <c r="J2990" s="258"/>
      <c r="K2990" s="258"/>
      <c r="L2990" s="258"/>
      <c r="M2990" s="258"/>
      <c r="N2990" s="258"/>
      <c r="O2990" s="258"/>
      <c r="P2990" s="258"/>
      <c r="Q2990" s="258"/>
      <c r="R2990" s="258"/>
      <c r="S2990" s="258"/>
      <c r="T2990" s="258"/>
      <c r="U2990" s="258"/>
      <c r="V2990" s="279"/>
      <c r="W2990" s="280"/>
    </row>
    <row r="2991" hidden="1" spans="8:23">
      <c r="H2991" s="258"/>
      <c r="I2991" s="258"/>
      <c r="J2991" s="258"/>
      <c r="K2991" s="258"/>
      <c r="L2991" s="258"/>
      <c r="M2991" s="258"/>
      <c r="N2991" s="258"/>
      <c r="O2991" s="258"/>
      <c r="P2991" s="258"/>
      <c r="Q2991" s="258"/>
      <c r="R2991" s="258"/>
      <c r="S2991" s="258"/>
      <c r="T2991" s="258"/>
      <c r="U2991" s="258"/>
      <c r="V2991" s="279"/>
      <c r="W2991" s="280"/>
    </row>
    <row r="2992" hidden="1" spans="8:23">
      <c r="H2992" s="258"/>
      <c r="I2992" s="258"/>
      <c r="J2992" s="258"/>
      <c r="K2992" s="258"/>
      <c r="L2992" s="258"/>
      <c r="M2992" s="258"/>
      <c r="N2992" s="258"/>
      <c r="O2992" s="258"/>
      <c r="P2992" s="258"/>
      <c r="Q2992" s="258"/>
      <c r="R2992" s="258"/>
      <c r="S2992" s="258"/>
      <c r="T2992" s="258"/>
      <c r="U2992" s="258"/>
      <c r="V2992" s="279"/>
      <c r="W2992" s="280"/>
    </row>
    <row r="2993" hidden="1" spans="8:23">
      <c r="H2993" s="258"/>
      <c r="I2993" s="258"/>
      <c r="J2993" s="258"/>
      <c r="K2993" s="258"/>
      <c r="L2993" s="258"/>
      <c r="M2993" s="258"/>
      <c r="N2993" s="258"/>
      <c r="O2993" s="258"/>
      <c r="P2993" s="258"/>
      <c r="Q2993" s="258"/>
      <c r="R2993" s="258"/>
      <c r="S2993" s="258"/>
      <c r="T2993" s="258"/>
      <c r="U2993" s="258"/>
      <c r="V2993" s="279"/>
      <c r="W2993" s="280"/>
    </row>
    <row r="2994" hidden="1" spans="8:23">
      <c r="H2994" s="258"/>
      <c r="I2994" s="258"/>
      <c r="J2994" s="258"/>
      <c r="K2994" s="258"/>
      <c r="L2994" s="258"/>
      <c r="M2994" s="258"/>
      <c r="N2994" s="258"/>
      <c r="O2994" s="258"/>
      <c r="P2994" s="258"/>
      <c r="Q2994" s="258"/>
      <c r="R2994" s="258"/>
      <c r="S2994" s="258"/>
      <c r="T2994" s="258"/>
      <c r="U2994" s="258"/>
      <c r="V2994" s="279"/>
      <c r="W2994" s="280"/>
    </row>
    <row r="2995" hidden="1" spans="8:23">
      <c r="H2995" s="258"/>
      <c r="I2995" s="258"/>
      <c r="J2995" s="258"/>
      <c r="K2995" s="258"/>
      <c r="L2995" s="258"/>
      <c r="M2995" s="258"/>
      <c r="N2995" s="258"/>
      <c r="O2995" s="258"/>
      <c r="P2995" s="258"/>
      <c r="Q2995" s="258"/>
      <c r="R2995" s="258"/>
      <c r="S2995" s="258"/>
      <c r="T2995" s="258"/>
      <c r="U2995" s="258"/>
      <c r="V2995" s="279"/>
      <c r="W2995" s="280"/>
    </row>
    <row r="2996" hidden="1" spans="8:23">
      <c r="H2996" s="258"/>
      <c r="I2996" s="258"/>
      <c r="J2996" s="258"/>
      <c r="K2996" s="258"/>
      <c r="L2996" s="258"/>
      <c r="M2996" s="258"/>
      <c r="N2996" s="258"/>
      <c r="O2996" s="258"/>
      <c r="P2996" s="258"/>
      <c r="Q2996" s="258"/>
      <c r="R2996" s="258"/>
      <c r="S2996" s="258"/>
      <c r="T2996" s="258"/>
      <c r="U2996" s="258"/>
      <c r="V2996" s="279"/>
      <c r="W2996" s="280"/>
    </row>
    <row r="2997" hidden="1" spans="8:23">
      <c r="H2997" s="258"/>
      <c r="I2997" s="258"/>
      <c r="J2997" s="258"/>
      <c r="K2997" s="258"/>
      <c r="L2997" s="258"/>
      <c r="M2997" s="258"/>
      <c r="N2997" s="258"/>
      <c r="O2997" s="258"/>
      <c r="P2997" s="258"/>
      <c r="Q2997" s="258"/>
      <c r="R2997" s="258"/>
      <c r="S2997" s="258"/>
      <c r="T2997" s="258"/>
      <c r="U2997" s="258"/>
      <c r="V2997" s="279"/>
      <c r="W2997" s="280"/>
    </row>
    <row r="2998" hidden="1" spans="8:23">
      <c r="H2998" s="258"/>
      <c r="I2998" s="258"/>
      <c r="J2998" s="258"/>
      <c r="K2998" s="258"/>
      <c r="L2998" s="258"/>
      <c r="M2998" s="258"/>
      <c r="N2998" s="258"/>
      <c r="O2998" s="258"/>
      <c r="P2998" s="258"/>
      <c r="Q2998" s="258"/>
      <c r="R2998" s="258"/>
      <c r="S2998" s="258"/>
      <c r="T2998" s="258"/>
      <c r="U2998" s="258"/>
      <c r="V2998" s="279"/>
      <c r="W2998" s="280"/>
    </row>
    <row r="2999" hidden="1" spans="8:23">
      <c r="H2999" s="258"/>
      <c r="I2999" s="258"/>
      <c r="J2999" s="258"/>
      <c r="K2999" s="258"/>
      <c r="L2999" s="258"/>
      <c r="M2999" s="258"/>
      <c r="N2999" s="258"/>
      <c r="O2999" s="258"/>
      <c r="P2999" s="258"/>
      <c r="Q2999" s="258"/>
      <c r="R2999" s="258"/>
      <c r="S2999" s="258"/>
      <c r="T2999" s="258"/>
      <c r="U2999" s="258"/>
      <c r="V2999" s="279"/>
      <c r="W2999" s="280"/>
    </row>
    <row r="3000" hidden="1" spans="8:23">
      <c r="H3000" s="258"/>
      <c r="I3000" s="258"/>
      <c r="J3000" s="258"/>
      <c r="K3000" s="258"/>
      <c r="L3000" s="258"/>
      <c r="M3000" s="258"/>
      <c r="N3000" s="258"/>
      <c r="O3000" s="258"/>
      <c r="P3000" s="258"/>
      <c r="Q3000" s="258"/>
      <c r="R3000" s="258"/>
      <c r="S3000" s="258"/>
      <c r="T3000" s="258"/>
      <c r="U3000" s="258"/>
      <c r="V3000" s="279"/>
      <c r="W3000" s="280"/>
    </row>
    <row r="3001" hidden="1" spans="8:23">
      <c r="H3001" s="258"/>
      <c r="I3001" s="258"/>
      <c r="J3001" s="258"/>
      <c r="K3001" s="258"/>
      <c r="L3001" s="258"/>
      <c r="M3001" s="258"/>
      <c r="N3001" s="258"/>
      <c r="O3001" s="258"/>
      <c r="P3001" s="258"/>
      <c r="Q3001" s="258"/>
      <c r="R3001" s="258"/>
      <c r="S3001" s="258"/>
      <c r="T3001" s="258"/>
      <c r="U3001" s="258"/>
      <c r="V3001" s="279"/>
      <c r="W3001" s="280"/>
    </row>
    <row r="3002" hidden="1" spans="8:23">
      <c r="H3002" s="258"/>
      <c r="I3002" s="258"/>
      <c r="J3002" s="258"/>
      <c r="K3002" s="258"/>
      <c r="L3002" s="258"/>
      <c r="M3002" s="258"/>
      <c r="N3002" s="258"/>
      <c r="O3002" s="258"/>
      <c r="P3002" s="258"/>
      <c r="Q3002" s="258"/>
      <c r="R3002" s="258"/>
      <c r="S3002" s="258"/>
      <c r="T3002" s="258"/>
      <c r="U3002" s="258"/>
      <c r="V3002" s="279"/>
      <c r="W3002" s="280"/>
    </row>
    <row r="3003" hidden="1" spans="8:23">
      <c r="H3003" s="258"/>
      <c r="I3003" s="258"/>
      <c r="J3003" s="258"/>
      <c r="K3003" s="258"/>
      <c r="L3003" s="258"/>
      <c r="M3003" s="258"/>
      <c r="N3003" s="258"/>
      <c r="O3003" s="258"/>
      <c r="P3003" s="258"/>
      <c r="Q3003" s="258"/>
      <c r="R3003" s="258"/>
      <c r="S3003" s="258"/>
      <c r="T3003" s="258"/>
      <c r="U3003" s="258"/>
      <c r="V3003" s="279"/>
      <c r="W3003" s="280"/>
    </row>
    <row r="3004" hidden="1" spans="8:23">
      <c r="H3004" s="258"/>
      <c r="I3004" s="258"/>
      <c r="J3004" s="258"/>
      <c r="K3004" s="258"/>
      <c r="L3004" s="258"/>
      <c r="M3004" s="258"/>
      <c r="N3004" s="258"/>
      <c r="O3004" s="258"/>
      <c r="P3004" s="258"/>
      <c r="Q3004" s="258"/>
      <c r="R3004" s="258"/>
      <c r="S3004" s="258"/>
      <c r="T3004" s="258"/>
      <c r="U3004" s="258"/>
      <c r="V3004" s="279"/>
      <c r="W3004" s="280"/>
    </row>
    <row r="3005" hidden="1" spans="8:23">
      <c r="H3005" s="258"/>
      <c r="I3005" s="258"/>
      <c r="J3005" s="258"/>
      <c r="K3005" s="258"/>
      <c r="L3005" s="258"/>
      <c r="M3005" s="258"/>
      <c r="N3005" s="258"/>
      <c r="O3005" s="258"/>
      <c r="P3005" s="258"/>
      <c r="Q3005" s="258"/>
      <c r="R3005" s="258"/>
      <c r="S3005" s="258"/>
      <c r="T3005" s="258"/>
      <c r="U3005" s="258"/>
      <c r="V3005" s="279"/>
      <c r="W3005" s="280"/>
    </row>
    <row r="3006" hidden="1" spans="8:23">
      <c r="H3006" s="258"/>
      <c r="I3006" s="258"/>
      <c r="J3006" s="258"/>
      <c r="K3006" s="258"/>
      <c r="L3006" s="258"/>
      <c r="M3006" s="258"/>
      <c r="N3006" s="258"/>
      <c r="O3006" s="258"/>
      <c r="P3006" s="258"/>
      <c r="Q3006" s="258"/>
      <c r="R3006" s="258"/>
      <c r="S3006" s="258"/>
      <c r="T3006" s="258"/>
      <c r="U3006" s="258"/>
      <c r="V3006" s="279"/>
      <c r="W3006" s="280"/>
    </row>
    <row r="3007" hidden="1" spans="8:23">
      <c r="H3007" s="258"/>
      <c r="I3007" s="258"/>
      <c r="J3007" s="258"/>
      <c r="K3007" s="258"/>
      <c r="L3007" s="258"/>
      <c r="M3007" s="258"/>
      <c r="N3007" s="258"/>
      <c r="O3007" s="258"/>
      <c r="P3007" s="258"/>
      <c r="Q3007" s="258"/>
      <c r="R3007" s="258"/>
      <c r="S3007" s="258"/>
      <c r="T3007" s="258"/>
      <c r="U3007" s="258"/>
      <c r="V3007" s="279"/>
      <c r="W3007" s="280"/>
    </row>
    <row r="3008" hidden="1" spans="8:23">
      <c r="H3008" s="258"/>
      <c r="I3008" s="258"/>
      <c r="J3008" s="258"/>
      <c r="K3008" s="258"/>
      <c r="L3008" s="258"/>
      <c r="M3008" s="258"/>
      <c r="N3008" s="258"/>
      <c r="O3008" s="258"/>
      <c r="P3008" s="258"/>
      <c r="Q3008" s="258"/>
      <c r="R3008" s="258"/>
      <c r="S3008" s="258"/>
      <c r="T3008" s="258"/>
      <c r="U3008" s="258"/>
      <c r="V3008" s="279"/>
      <c r="W3008" s="280"/>
    </row>
    <row r="3009" hidden="1" spans="8:23">
      <c r="H3009" s="258"/>
      <c r="I3009" s="258"/>
      <c r="J3009" s="258"/>
      <c r="K3009" s="258"/>
      <c r="L3009" s="258"/>
      <c r="M3009" s="258"/>
      <c r="N3009" s="258"/>
      <c r="O3009" s="258"/>
      <c r="P3009" s="258"/>
      <c r="Q3009" s="258"/>
      <c r="R3009" s="258"/>
      <c r="S3009" s="258"/>
      <c r="T3009" s="258"/>
      <c r="U3009" s="258"/>
      <c r="V3009" s="279"/>
      <c r="W3009" s="280"/>
    </row>
    <row r="3010" hidden="1" spans="8:23">
      <c r="H3010" s="258"/>
      <c r="I3010" s="258"/>
      <c r="J3010" s="258"/>
      <c r="K3010" s="258"/>
      <c r="L3010" s="258"/>
      <c r="M3010" s="258"/>
      <c r="N3010" s="258"/>
      <c r="O3010" s="258"/>
      <c r="P3010" s="258"/>
      <c r="Q3010" s="258"/>
      <c r="R3010" s="258"/>
      <c r="S3010" s="258"/>
      <c r="T3010" s="258"/>
      <c r="U3010" s="258"/>
      <c r="V3010" s="279"/>
      <c r="W3010" s="280"/>
    </row>
    <row r="3011" hidden="1" spans="8:23">
      <c r="H3011" s="258"/>
      <c r="I3011" s="258"/>
      <c r="J3011" s="258"/>
      <c r="K3011" s="258"/>
      <c r="L3011" s="258"/>
      <c r="M3011" s="258"/>
      <c r="N3011" s="258"/>
      <c r="O3011" s="258"/>
      <c r="P3011" s="258"/>
      <c r="Q3011" s="258"/>
      <c r="R3011" s="258"/>
      <c r="S3011" s="258"/>
      <c r="T3011" s="258"/>
      <c r="U3011" s="258"/>
      <c r="V3011" s="279"/>
      <c r="W3011" s="280"/>
    </row>
    <row r="3012" hidden="1" spans="8:23">
      <c r="H3012" s="258"/>
      <c r="I3012" s="258"/>
      <c r="J3012" s="258"/>
      <c r="K3012" s="258"/>
      <c r="L3012" s="258"/>
      <c r="M3012" s="258"/>
      <c r="N3012" s="258"/>
      <c r="O3012" s="258"/>
      <c r="P3012" s="258"/>
      <c r="Q3012" s="258"/>
      <c r="R3012" s="258"/>
      <c r="S3012" s="258"/>
      <c r="T3012" s="258"/>
      <c r="U3012" s="258"/>
      <c r="V3012" s="279"/>
      <c r="W3012" s="280"/>
    </row>
    <row r="3013" hidden="1" spans="8:23">
      <c r="H3013" s="258"/>
      <c r="I3013" s="258"/>
      <c r="J3013" s="258"/>
      <c r="K3013" s="258"/>
      <c r="L3013" s="258"/>
      <c r="M3013" s="258"/>
      <c r="N3013" s="258"/>
      <c r="O3013" s="258"/>
      <c r="P3013" s="258"/>
      <c r="Q3013" s="258"/>
      <c r="R3013" s="258"/>
      <c r="S3013" s="258"/>
      <c r="T3013" s="258"/>
      <c r="U3013" s="258"/>
      <c r="V3013" s="279"/>
      <c r="W3013" s="280"/>
    </row>
    <row r="3014" hidden="1" spans="8:23">
      <c r="H3014" s="258"/>
      <c r="I3014" s="258"/>
      <c r="J3014" s="258"/>
      <c r="K3014" s="258"/>
      <c r="L3014" s="258"/>
      <c r="M3014" s="258"/>
      <c r="N3014" s="258"/>
      <c r="O3014" s="258"/>
      <c r="P3014" s="258"/>
      <c r="Q3014" s="258"/>
      <c r="R3014" s="258"/>
      <c r="S3014" s="258"/>
      <c r="T3014" s="258"/>
      <c r="U3014" s="258"/>
      <c r="V3014" s="279"/>
      <c r="W3014" s="280"/>
    </row>
    <row r="3015" hidden="1" spans="8:23">
      <c r="H3015" s="258"/>
      <c r="I3015" s="258"/>
      <c r="J3015" s="258"/>
      <c r="K3015" s="258"/>
      <c r="L3015" s="258"/>
      <c r="M3015" s="258"/>
      <c r="N3015" s="258"/>
      <c r="O3015" s="258"/>
      <c r="P3015" s="258"/>
      <c r="Q3015" s="258"/>
      <c r="R3015" s="258"/>
      <c r="S3015" s="258"/>
      <c r="T3015" s="258"/>
      <c r="U3015" s="258"/>
      <c r="V3015" s="279"/>
      <c r="W3015" s="280"/>
    </row>
    <row r="3016" hidden="1" spans="8:23">
      <c r="H3016" s="258"/>
      <c r="I3016" s="258"/>
      <c r="J3016" s="258"/>
      <c r="K3016" s="258"/>
      <c r="L3016" s="258"/>
      <c r="M3016" s="258"/>
      <c r="N3016" s="258"/>
      <c r="O3016" s="258"/>
      <c r="P3016" s="258"/>
      <c r="Q3016" s="258"/>
      <c r="R3016" s="258"/>
      <c r="S3016" s="258"/>
      <c r="T3016" s="258"/>
      <c r="U3016" s="258"/>
      <c r="V3016" s="279"/>
      <c r="W3016" s="280"/>
    </row>
    <row r="3017" hidden="1" spans="8:23">
      <c r="H3017" s="258"/>
      <c r="I3017" s="258"/>
      <c r="J3017" s="258"/>
      <c r="K3017" s="258"/>
      <c r="L3017" s="258"/>
      <c r="M3017" s="258"/>
      <c r="N3017" s="258"/>
      <c r="O3017" s="258"/>
      <c r="P3017" s="258"/>
      <c r="Q3017" s="258"/>
      <c r="R3017" s="258"/>
      <c r="S3017" s="258"/>
      <c r="T3017" s="258"/>
      <c r="U3017" s="258"/>
      <c r="V3017" s="279"/>
      <c r="W3017" s="280"/>
    </row>
    <row r="3018" hidden="1" spans="8:23">
      <c r="H3018" s="258"/>
      <c r="I3018" s="258"/>
      <c r="J3018" s="258"/>
      <c r="K3018" s="258"/>
      <c r="L3018" s="258"/>
      <c r="M3018" s="258"/>
      <c r="N3018" s="258"/>
      <c r="O3018" s="258"/>
      <c r="P3018" s="258"/>
      <c r="Q3018" s="258"/>
      <c r="R3018" s="258"/>
      <c r="S3018" s="258"/>
      <c r="T3018" s="258"/>
      <c r="U3018" s="258"/>
      <c r="V3018" s="279"/>
      <c r="W3018" s="280"/>
    </row>
    <row r="3019" hidden="1" spans="8:23">
      <c r="H3019" s="258"/>
      <c r="I3019" s="258"/>
      <c r="J3019" s="258"/>
      <c r="K3019" s="258"/>
      <c r="L3019" s="258"/>
      <c r="M3019" s="258"/>
      <c r="N3019" s="258"/>
      <c r="O3019" s="258"/>
      <c r="P3019" s="258"/>
      <c r="Q3019" s="258"/>
      <c r="R3019" s="258"/>
      <c r="S3019" s="258"/>
      <c r="T3019" s="258"/>
      <c r="U3019" s="258"/>
      <c r="V3019" s="279"/>
      <c r="W3019" s="280"/>
    </row>
    <row r="3020" hidden="1" spans="8:23">
      <c r="H3020" s="258"/>
      <c r="I3020" s="258"/>
      <c r="J3020" s="258"/>
      <c r="K3020" s="258"/>
      <c r="L3020" s="258"/>
      <c r="M3020" s="258"/>
      <c r="N3020" s="258"/>
      <c r="O3020" s="258"/>
      <c r="P3020" s="258"/>
      <c r="Q3020" s="258"/>
      <c r="R3020" s="258"/>
      <c r="S3020" s="258"/>
      <c r="T3020" s="258"/>
      <c r="U3020" s="258"/>
      <c r="V3020" s="279"/>
      <c r="W3020" s="280"/>
    </row>
    <row r="3021" hidden="1" spans="8:23">
      <c r="H3021" s="258"/>
      <c r="I3021" s="258"/>
      <c r="J3021" s="258"/>
      <c r="K3021" s="258"/>
      <c r="L3021" s="258"/>
      <c r="M3021" s="258"/>
      <c r="N3021" s="258"/>
      <c r="O3021" s="258"/>
      <c r="P3021" s="258"/>
      <c r="Q3021" s="258"/>
      <c r="R3021" s="258"/>
      <c r="S3021" s="258"/>
      <c r="T3021" s="258"/>
      <c r="U3021" s="258"/>
      <c r="V3021" s="279"/>
      <c r="W3021" s="280"/>
    </row>
    <row r="3022" hidden="1" spans="8:23">
      <c r="H3022" s="258"/>
      <c r="I3022" s="258"/>
      <c r="J3022" s="258"/>
      <c r="K3022" s="258"/>
      <c r="L3022" s="258"/>
      <c r="M3022" s="258"/>
      <c r="N3022" s="258"/>
      <c r="O3022" s="258"/>
      <c r="P3022" s="258"/>
      <c r="Q3022" s="258"/>
      <c r="R3022" s="258"/>
      <c r="S3022" s="258"/>
      <c r="T3022" s="258"/>
      <c r="U3022" s="258"/>
      <c r="V3022" s="279"/>
      <c r="W3022" s="280"/>
    </row>
    <row r="3023" hidden="1" spans="8:23">
      <c r="H3023" s="258"/>
      <c r="I3023" s="258"/>
      <c r="J3023" s="258"/>
      <c r="K3023" s="258"/>
      <c r="L3023" s="258"/>
      <c r="M3023" s="258"/>
      <c r="N3023" s="258"/>
      <c r="O3023" s="258"/>
      <c r="P3023" s="258"/>
      <c r="Q3023" s="258"/>
      <c r="R3023" s="258"/>
      <c r="S3023" s="258"/>
      <c r="T3023" s="258"/>
      <c r="U3023" s="258"/>
      <c r="V3023" s="279"/>
      <c r="W3023" s="280"/>
    </row>
    <row r="3024" hidden="1" spans="8:23">
      <c r="H3024" s="258"/>
      <c r="I3024" s="258"/>
      <c r="J3024" s="258"/>
      <c r="K3024" s="258"/>
      <c r="L3024" s="258"/>
      <c r="M3024" s="258"/>
      <c r="N3024" s="258"/>
      <c r="O3024" s="258"/>
      <c r="P3024" s="258"/>
      <c r="Q3024" s="258"/>
      <c r="R3024" s="258"/>
      <c r="S3024" s="258"/>
      <c r="T3024" s="258"/>
      <c r="U3024" s="258"/>
      <c r="V3024" s="279"/>
      <c r="W3024" s="280"/>
    </row>
    <row r="3025" hidden="1" spans="8:23">
      <c r="H3025" s="258"/>
      <c r="I3025" s="258"/>
      <c r="J3025" s="258"/>
      <c r="K3025" s="258"/>
      <c r="L3025" s="258"/>
      <c r="M3025" s="258"/>
      <c r="N3025" s="258"/>
      <c r="O3025" s="258"/>
      <c r="P3025" s="258"/>
      <c r="Q3025" s="258"/>
      <c r="R3025" s="258"/>
      <c r="S3025" s="258"/>
      <c r="T3025" s="258"/>
      <c r="U3025" s="258"/>
      <c r="V3025" s="279"/>
      <c r="W3025" s="280"/>
    </row>
    <row r="3026" hidden="1" spans="8:23">
      <c r="H3026" s="258"/>
      <c r="I3026" s="258"/>
      <c r="J3026" s="258"/>
      <c r="K3026" s="258"/>
      <c r="L3026" s="258"/>
      <c r="M3026" s="258"/>
      <c r="N3026" s="258"/>
      <c r="O3026" s="258"/>
      <c r="P3026" s="258"/>
      <c r="Q3026" s="258"/>
      <c r="R3026" s="258"/>
      <c r="S3026" s="258"/>
      <c r="T3026" s="258"/>
      <c r="U3026" s="258"/>
      <c r="V3026" s="279"/>
      <c r="W3026" s="280"/>
    </row>
    <row r="3027" hidden="1" spans="8:23">
      <c r="H3027" s="258"/>
      <c r="I3027" s="258"/>
      <c r="J3027" s="258"/>
      <c r="K3027" s="258"/>
      <c r="L3027" s="258"/>
      <c r="M3027" s="258"/>
      <c r="N3027" s="258"/>
      <c r="O3027" s="258"/>
      <c r="P3027" s="258"/>
      <c r="Q3027" s="258"/>
      <c r="R3027" s="258"/>
      <c r="S3027" s="258"/>
      <c r="T3027" s="258"/>
      <c r="U3027" s="258"/>
      <c r="V3027" s="279"/>
      <c r="W3027" s="280"/>
    </row>
    <row r="3028" hidden="1" spans="8:23">
      <c r="H3028" s="258"/>
      <c r="I3028" s="258"/>
      <c r="J3028" s="258"/>
      <c r="K3028" s="258"/>
      <c r="L3028" s="258"/>
      <c r="M3028" s="258"/>
      <c r="N3028" s="258"/>
      <c r="O3028" s="258"/>
      <c r="P3028" s="258"/>
      <c r="Q3028" s="258"/>
      <c r="R3028" s="258"/>
      <c r="S3028" s="258"/>
      <c r="T3028" s="258"/>
      <c r="U3028" s="258"/>
      <c r="V3028" s="279"/>
      <c r="W3028" s="280"/>
    </row>
    <row r="3029" hidden="1" spans="8:23">
      <c r="H3029" s="258"/>
      <c r="I3029" s="258"/>
      <c r="J3029" s="258"/>
      <c r="K3029" s="258"/>
      <c r="L3029" s="258"/>
      <c r="M3029" s="258"/>
      <c r="N3029" s="258"/>
      <c r="O3029" s="258"/>
      <c r="P3029" s="258"/>
      <c r="Q3029" s="258"/>
      <c r="R3029" s="258"/>
      <c r="S3029" s="258"/>
      <c r="T3029" s="258"/>
      <c r="U3029" s="258"/>
      <c r="V3029" s="279"/>
      <c r="W3029" s="280"/>
    </row>
    <row r="3030" hidden="1" spans="8:23">
      <c r="H3030" s="258"/>
      <c r="I3030" s="258"/>
      <c r="J3030" s="258"/>
      <c r="K3030" s="258"/>
      <c r="L3030" s="258"/>
      <c r="M3030" s="258"/>
      <c r="N3030" s="258"/>
      <c r="O3030" s="258"/>
      <c r="P3030" s="258"/>
      <c r="Q3030" s="258"/>
      <c r="R3030" s="258"/>
      <c r="S3030" s="258"/>
      <c r="T3030" s="258"/>
      <c r="U3030" s="258"/>
      <c r="V3030" s="279"/>
      <c r="W3030" s="280"/>
    </row>
    <row r="3031" hidden="1" spans="8:23">
      <c r="H3031" s="258"/>
      <c r="I3031" s="258"/>
      <c r="J3031" s="258"/>
      <c r="K3031" s="258"/>
      <c r="L3031" s="258"/>
      <c r="M3031" s="258"/>
      <c r="N3031" s="258"/>
      <c r="O3031" s="258"/>
      <c r="P3031" s="258"/>
      <c r="Q3031" s="258"/>
      <c r="R3031" s="258"/>
      <c r="S3031" s="258"/>
      <c r="T3031" s="258"/>
      <c r="U3031" s="258"/>
      <c r="V3031" s="279"/>
      <c r="W3031" s="280"/>
    </row>
    <row r="3032" hidden="1" spans="8:23">
      <c r="H3032" s="258"/>
      <c r="I3032" s="258"/>
      <c r="J3032" s="258"/>
      <c r="K3032" s="258"/>
      <c r="L3032" s="258"/>
      <c r="M3032" s="258"/>
      <c r="N3032" s="258"/>
      <c r="O3032" s="258"/>
      <c r="P3032" s="258"/>
      <c r="Q3032" s="258"/>
      <c r="R3032" s="258"/>
      <c r="S3032" s="258"/>
      <c r="T3032" s="258"/>
      <c r="U3032" s="258"/>
      <c r="V3032" s="279"/>
      <c r="W3032" s="280"/>
    </row>
    <row r="3033" hidden="1" spans="8:23">
      <c r="H3033" s="258"/>
      <c r="I3033" s="258"/>
      <c r="J3033" s="258"/>
      <c r="K3033" s="258"/>
      <c r="L3033" s="258"/>
      <c r="M3033" s="258"/>
      <c r="N3033" s="258"/>
      <c r="O3033" s="258"/>
      <c r="P3033" s="258"/>
      <c r="Q3033" s="258"/>
      <c r="R3033" s="258"/>
      <c r="S3033" s="258"/>
      <c r="T3033" s="258"/>
      <c r="U3033" s="258"/>
      <c r="V3033" s="279"/>
      <c r="W3033" s="280"/>
    </row>
    <row r="3034" hidden="1" spans="8:23">
      <c r="H3034" s="258"/>
      <c r="I3034" s="258"/>
      <c r="J3034" s="258"/>
      <c r="K3034" s="258"/>
      <c r="L3034" s="258"/>
      <c r="M3034" s="258"/>
      <c r="N3034" s="258"/>
      <c r="O3034" s="258"/>
      <c r="P3034" s="258"/>
      <c r="Q3034" s="258"/>
      <c r="R3034" s="258"/>
      <c r="S3034" s="258"/>
      <c r="T3034" s="258"/>
      <c r="U3034" s="258"/>
      <c r="V3034" s="279"/>
      <c r="W3034" s="280"/>
    </row>
    <row r="3035" hidden="1" spans="8:23">
      <c r="H3035" s="258"/>
      <c r="I3035" s="258"/>
      <c r="J3035" s="258"/>
      <c r="K3035" s="258"/>
      <c r="L3035" s="258"/>
      <c r="M3035" s="258"/>
      <c r="N3035" s="258"/>
      <c r="O3035" s="258"/>
      <c r="P3035" s="258"/>
      <c r="Q3035" s="258"/>
      <c r="R3035" s="258"/>
      <c r="S3035" s="258"/>
      <c r="T3035" s="258"/>
      <c r="U3035" s="258"/>
      <c r="V3035" s="279"/>
      <c r="W3035" s="280"/>
    </row>
    <row r="3036" hidden="1" spans="8:23">
      <c r="H3036" s="258"/>
      <c r="I3036" s="258"/>
      <c r="J3036" s="258"/>
      <c r="K3036" s="258"/>
      <c r="L3036" s="258"/>
      <c r="M3036" s="258"/>
      <c r="N3036" s="258"/>
      <c r="O3036" s="258"/>
      <c r="P3036" s="258"/>
      <c r="Q3036" s="258"/>
      <c r="R3036" s="258"/>
      <c r="S3036" s="258"/>
      <c r="T3036" s="258"/>
      <c r="U3036" s="258"/>
      <c r="V3036" s="279"/>
      <c r="W3036" s="280"/>
    </row>
    <row r="3037" hidden="1" spans="8:23">
      <c r="H3037" s="258"/>
      <c r="I3037" s="258"/>
      <c r="J3037" s="258"/>
      <c r="K3037" s="258"/>
      <c r="L3037" s="258"/>
      <c r="M3037" s="258"/>
      <c r="N3037" s="258"/>
      <c r="O3037" s="258"/>
      <c r="P3037" s="258"/>
      <c r="Q3037" s="258"/>
      <c r="R3037" s="258"/>
      <c r="S3037" s="258"/>
      <c r="T3037" s="258"/>
      <c r="U3037" s="258"/>
      <c r="V3037" s="279"/>
      <c r="W3037" s="280"/>
    </row>
    <row r="3038" hidden="1" spans="8:23">
      <c r="H3038" s="258"/>
      <c r="I3038" s="258"/>
      <c r="J3038" s="258"/>
      <c r="K3038" s="258"/>
      <c r="L3038" s="258"/>
      <c r="M3038" s="258"/>
      <c r="N3038" s="258"/>
      <c r="O3038" s="258"/>
      <c r="P3038" s="258"/>
      <c r="Q3038" s="258"/>
      <c r="R3038" s="258"/>
      <c r="S3038" s="258"/>
      <c r="T3038" s="258"/>
      <c r="U3038" s="258"/>
      <c r="V3038" s="279"/>
      <c r="W3038" s="280"/>
    </row>
    <row r="3039" hidden="1" spans="8:23">
      <c r="H3039" s="258"/>
      <c r="I3039" s="258"/>
      <c r="J3039" s="258"/>
      <c r="K3039" s="258"/>
      <c r="L3039" s="258"/>
      <c r="M3039" s="258"/>
      <c r="N3039" s="258"/>
      <c r="O3039" s="258"/>
      <c r="P3039" s="258"/>
      <c r="Q3039" s="258"/>
      <c r="R3039" s="258"/>
      <c r="S3039" s="258"/>
      <c r="T3039" s="258"/>
      <c r="U3039" s="258"/>
      <c r="V3039" s="279"/>
      <c r="W3039" s="280"/>
    </row>
    <row r="3040" hidden="1" spans="8:23">
      <c r="H3040" s="258"/>
      <c r="I3040" s="258"/>
      <c r="J3040" s="258"/>
      <c r="K3040" s="258"/>
      <c r="L3040" s="258"/>
      <c r="M3040" s="258"/>
      <c r="N3040" s="258"/>
      <c r="O3040" s="258"/>
      <c r="P3040" s="258"/>
      <c r="Q3040" s="258"/>
      <c r="R3040" s="258"/>
      <c r="S3040" s="258"/>
      <c r="T3040" s="258"/>
      <c r="U3040" s="258"/>
      <c r="V3040" s="279"/>
      <c r="W3040" s="280"/>
    </row>
    <row r="3041" hidden="1" spans="8:23">
      <c r="H3041" s="258"/>
      <c r="I3041" s="258"/>
      <c r="J3041" s="258"/>
      <c r="K3041" s="258"/>
      <c r="L3041" s="258"/>
      <c r="M3041" s="258"/>
      <c r="N3041" s="258"/>
      <c r="O3041" s="258"/>
      <c r="P3041" s="258"/>
      <c r="Q3041" s="258"/>
      <c r="R3041" s="258"/>
      <c r="S3041" s="258"/>
      <c r="T3041" s="258"/>
      <c r="U3041" s="258"/>
      <c r="V3041" s="279"/>
      <c r="W3041" s="280"/>
    </row>
    <row r="3042" hidden="1" spans="8:23">
      <c r="H3042" s="258"/>
      <c r="I3042" s="258"/>
      <c r="J3042" s="258"/>
      <c r="K3042" s="258"/>
      <c r="L3042" s="258"/>
      <c r="M3042" s="258"/>
      <c r="N3042" s="258"/>
      <c r="O3042" s="258"/>
      <c r="P3042" s="258"/>
      <c r="Q3042" s="258"/>
      <c r="R3042" s="258"/>
      <c r="S3042" s="258"/>
      <c r="T3042" s="258"/>
      <c r="U3042" s="258"/>
      <c r="V3042" s="279"/>
      <c r="W3042" s="280"/>
    </row>
    <row r="3043" hidden="1" spans="8:23">
      <c r="H3043" s="258"/>
      <c r="I3043" s="258"/>
      <c r="J3043" s="258"/>
      <c r="K3043" s="258"/>
      <c r="L3043" s="258"/>
      <c r="M3043" s="258"/>
      <c r="N3043" s="258"/>
      <c r="O3043" s="258"/>
      <c r="P3043" s="258"/>
      <c r="Q3043" s="258"/>
      <c r="R3043" s="258"/>
      <c r="S3043" s="258"/>
      <c r="T3043" s="258"/>
      <c r="U3043" s="258"/>
      <c r="V3043" s="279"/>
      <c r="W3043" s="280"/>
    </row>
    <row r="3044" hidden="1" spans="8:23">
      <c r="H3044" s="258"/>
      <c r="I3044" s="258"/>
      <c r="J3044" s="258"/>
      <c r="K3044" s="258"/>
      <c r="L3044" s="258"/>
      <c r="M3044" s="258"/>
      <c r="N3044" s="258"/>
      <c r="O3044" s="258"/>
      <c r="P3044" s="258"/>
      <c r="Q3044" s="258"/>
      <c r="R3044" s="258"/>
      <c r="S3044" s="258"/>
      <c r="T3044" s="258"/>
      <c r="U3044" s="258"/>
      <c r="V3044" s="279"/>
      <c r="W3044" s="280"/>
    </row>
    <row r="3045" hidden="1" spans="8:23">
      <c r="H3045" s="258"/>
      <c r="I3045" s="258"/>
      <c r="J3045" s="258"/>
      <c r="K3045" s="258"/>
      <c r="L3045" s="258"/>
      <c r="M3045" s="258"/>
      <c r="N3045" s="258"/>
      <c r="O3045" s="258"/>
      <c r="P3045" s="258"/>
      <c r="Q3045" s="258"/>
      <c r="R3045" s="258"/>
      <c r="S3045" s="258"/>
      <c r="T3045" s="258"/>
      <c r="U3045" s="258"/>
      <c r="V3045" s="279"/>
      <c r="W3045" s="280"/>
    </row>
    <row r="3046" hidden="1" spans="8:23">
      <c r="H3046" s="258"/>
      <c r="I3046" s="258"/>
      <c r="J3046" s="258"/>
      <c r="K3046" s="258"/>
      <c r="L3046" s="258"/>
      <c r="M3046" s="258"/>
      <c r="N3046" s="258"/>
      <c r="O3046" s="258"/>
      <c r="P3046" s="258"/>
      <c r="Q3046" s="258"/>
      <c r="R3046" s="258"/>
      <c r="S3046" s="258"/>
      <c r="T3046" s="258"/>
      <c r="U3046" s="258"/>
      <c r="V3046" s="279"/>
      <c r="W3046" s="280"/>
    </row>
    <row r="3047" hidden="1" spans="8:23">
      <c r="H3047" s="258"/>
      <c r="I3047" s="258"/>
      <c r="J3047" s="258"/>
      <c r="K3047" s="258"/>
      <c r="L3047" s="258"/>
      <c r="M3047" s="258"/>
      <c r="N3047" s="258"/>
      <c r="O3047" s="258"/>
      <c r="P3047" s="258"/>
      <c r="Q3047" s="258"/>
      <c r="R3047" s="258"/>
      <c r="S3047" s="258"/>
      <c r="T3047" s="258"/>
      <c r="U3047" s="258"/>
      <c r="V3047" s="279"/>
      <c r="W3047" s="280"/>
    </row>
    <row r="3048" hidden="1" spans="8:23">
      <c r="H3048" s="258"/>
      <c r="I3048" s="258"/>
      <c r="J3048" s="258"/>
      <c r="K3048" s="258"/>
      <c r="L3048" s="258"/>
      <c r="M3048" s="258"/>
      <c r="N3048" s="258"/>
      <c r="O3048" s="258"/>
      <c r="P3048" s="258"/>
      <c r="Q3048" s="258"/>
      <c r="R3048" s="258"/>
      <c r="S3048" s="258"/>
      <c r="T3048" s="258"/>
      <c r="U3048" s="258"/>
      <c r="V3048" s="279"/>
      <c r="W3048" s="280"/>
    </row>
    <row r="3049" hidden="1" spans="8:23">
      <c r="H3049" s="258"/>
      <c r="I3049" s="258"/>
      <c r="J3049" s="258"/>
      <c r="K3049" s="258"/>
      <c r="L3049" s="258"/>
      <c r="M3049" s="258"/>
      <c r="N3049" s="258"/>
      <c r="O3049" s="258"/>
      <c r="P3049" s="258"/>
      <c r="Q3049" s="258"/>
      <c r="R3049" s="258"/>
      <c r="S3049" s="258"/>
      <c r="T3049" s="258"/>
      <c r="U3049" s="258"/>
      <c r="V3049" s="279"/>
      <c r="W3049" s="280"/>
    </row>
    <row r="3050" hidden="1" spans="8:23">
      <c r="H3050" s="258"/>
      <c r="I3050" s="258"/>
      <c r="J3050" s="258"/>
      <c r="K3050" s="258"/>
      <c r="L3050" s="258"/>
      <c r="M3050" s="258"/>
      <c r="N3050" s="258"/>
      <c r="O3050" s="258"/>
      <c r="P3050" s="258"/>
      <c r="Q3050" s="258"/>
      <c r="R3050" s="258"/>
      <c r="S3050" s="258"/>
      <c r="T3050" s="258"/>
      <c r="U3050" s="258"/>
      <c r="V3050" s="279"/>
      <c r="W3050" s="280"/>
    </row>
    <row r="3051" hidden="1" spans="8:23">
      <c r="H3051" s="258"/>
      <c r="I3051" s="258"/>
      <c r="J3051" s="258"/>
      <c r="K3051" s="258"/>
      <c r="L3051" s="258"/>
      <c r="M3051" s="258"/>
      <c r="N3051" s="258"/>
      <c r="O3051" s="258"/>
      <c r="P3051" s="258"/>
      <c r="Q3051" s="258"/>
      <c r="R3051" s="258"/>
      <c r="S3051" s="258"/>
      <c r="T3051" s="258"/>
      <c r="U3051" s="258"/>
      <c r="V3051" s="279"/>
      <c r="W3051" s="280"/>
    </row>
    <row r="3052" hidden="1" spans="8:23">
      <c r="H3052" s="258"/>
      <c r="I3052" s="258"/>
      <c r="J3052" s="258"/>
      <c r="K3052" s="258"/>
      <c r="L3052" s="258"/>
      <c r="M3052" s="258"/>
      <c r="N3052" s="258"/>
      <c r="O3052" s="258"/>
      <c r="P3052" s="258"/>
      <c r="Q3052" s="258"/>
      <c r="R3052" s="258"/>
      <c r="S3052" s="258"/>
      <c r="T3052" s="258"/>
      <c r="U3052" s="258"/>
      <c r="V3052" s="279"/>
      <c r="W3052" s="280"/>
    </row>
    <row r="3053" hidden="1" spans="8:23">
      <c r="H3053" s="258"/>
      <c r="I3053" s="258"/>
      <c r="J3053" s="258"/>
      <c r="K3053" s="258"/>
      <c r="L3053" s="258"/>
      <c r="M3053" s="258"/>
      <c r="N3053" s="258"/>
      <c r="O3053" s="258"/>
      <c r="P3053" s="258"/>
      <c r="Q3053" s="258"/>
      <c r="R3053" s="258"/>
      <c r="S3053" s="258"/>
      <c r="T3053" s="258"/>
      <c r="U3053" s="258"/>
      <c r="V3053" s="279"/>
      <c r="W3053" s="280"/>
    </row>
    <row r="3054" hidden="1" spans="8:23">
      <c r="H3054" s="258"/>
      <c r="I3054" s="258"/>
      <c r="J3054" s="258"/>
      <c r="K3054" s="258"/>
      <c r="L3054" s="258"/>
      <c r="M3054" s="258"/>
      <c r="N3054" s="258"/>
      <c r="O3054" s="258"/>
      <c r="P3054" s="258"/>
      <c r="Q3054" s="258"/>
      <c r="R3054" s="258"/>
      <c r="S3054" s="258"/>
      <c r="T3054" s="258"/>
      <c r="U3054" s="258"/>
      <c r="V3054" s="279"/>
      <c r="W3054" s="280"/>
    </row>
    <row r="3055" hidden="1" spans="8:23">
      <c r="H3055" s="258"/>
      <c r="I3055" s="258"/>
      <c r="J3055" s="258"/>
      <c r="K3055" s="258"/>
      <c r="L3055" s="258"/>
      <c r="M3055" s="258"/>
      <c r="N3055" s="258"/>
      <c r="O3055" s="258"/>
      <c r="P3055" s="258"/>
      <c r="Q3055" s="258"/>
      <c r="R3055" s="258"/>
      <c r="S3055" s="258"/>
      <c r="T3055" s="258"/>
      <c r="U3055" s="258"/>
      <c r="V3055" s="279"/>
      <c r="W3055" s="280"/>
    </row>
    <row r="3056" hidden="1" spans="8:23">
      <c r="H3056" s="258"/>
      <c r="I3056" s="258"/>
      <c r="J3056" s="258"/>
      <c r="K3056" s="258"/>
      <c r="L3056" s="258"/>
      <c r="M3056" s="258"/>
      <c r="N3056" s="258"/>
      <c r="O3056" s="258"/>
      <c r="P3056" s="258"/>
      <c r="Q3056" s="258"/>
      <c r="R3056" s="258"/>
      <c r="S3056" s="258"/>
      <c r="T3056" s="258"/>
      <c r="U3056" s="258"/>
      <c r="V3056" s="279"/>
      <c r="W3056" s="280"/>
    </row>
    <row r="3057" hidden="1" spans="8:23">
      <c r="H3057" s="258"/>
      <c r="I3057" s="258"/>
      <c r="J3057" s="258"/>
      <c r="K3057" s="258"/>
      <c r="L3057" s="258"/>
      <c r="M3057" s="258"/>
      <c r="N3057" s="258"/>
      <c r="O3057" s="258"/>
      <c r="P3057" s="258"/>
      <c r="Q3057" s="258"/>
      <c r="R3057" s="258"/>
      <c r="S3057" s="258"/>
      <c r="T3057" s="258"/>
      <c r="U3057" s="258"/>
      <c r="V3057" s="279"/>
      <c r="W3057" s="280"/>
    </row>
    <row r="3058" hidden="1" spans="8:23">
      <c r="H3058" s="258"/>
      <c r="I3058" s="258"/>
      <c r="J3058" s="258"/>
      <c r="K3058" s="258"/>
      <c r="L3058" s="258"/>
      <c r="M3058" s="258"/>
      <c r="N3058" s="258"/>
      <c r="O3058" s="258"/>
      <c r="P3058" s="258"/>
      <c r="Q3058" s="258"/>
      <c r="R3058" s="258"/>
      <c r="S3058" s="258"/>
      <c r="T3058" s="258"/>
      <c r="U3058" s="258"/>
      <c r="V3058" s="279"/>
      <c r="W3058" s="280"/>
    </row>
    <row r="3059" hidden="1" spans="8:23">
      <c r="H3059" s="258"/>
      <c r="I3059" s="258"/>
      <c r="J3059" s="258"/>
      <c r="K3059" s="258"/>
      <c r="L3059" s="258"/>
      <c r="M3059" s="258"/>
      <c r="N3059" s="258"/>
      <c r="O3059" s="258"/>
      <c r="P3059" s="258"/>
      <c r="Q3059" s="258"/>
      <c r="R3059" s="258"/>
      <c r="S3059" s="258"/>
      <c r="T3059" s="258"/>
      <c r="U3059" s="258"/>
      <c r="V3059" s="279"/>
      <c r="W3059" s="280"/>
    </row>
    <row r="3060" hidden="1" spans="8:23">
      <c r="H3060" s="258"/>
      <c r="I3060" s="258"/>
      <c r="J3060" s="258"/>
      <c r="K3060" s="258"/>
      <c r="L3060" s="258"/>
      <c r="M3060" s="258"/>
      <c r="N3060" s="258"/>
      <c r="O3060" s="258"/>
      <c r="P3060" s="258"/>
      <c r="Q3060" s="258"/>
      <c r="R3060" s="258"/>
      <c r="S3060" s="258"/>
      <c r="T3060" s="258"/>
      <c r="U3060" s="258"/>
      <c r="V3060" s="279"/>
      <c r="W3060" s="280"/>
    </row>
    <row r="3061" hidden="1" spans="8:23">
      <c r="H3061" s="258"/>
      <c r="I3061" s="258"/>
      <c r="J3061" s="258"/>
      <c r="K3061" s="258"/>
      <c r="L3061" s="258"/>
      <c r="M3061" s="258"/>
      <c r="N3061" s="258"/>
      <c r="O3061" s="258"/>
      <c r="P3061" s="258"/>
      <c r="Q3061" s="258"/>
      <c r="R3061" s="258"/>
      <c r="S3061" s="258"/>
      <c r="T3061" s="258"/>
      <c r="U3061" s="258"/>
      <c r="V3061" s="279"/>
      <c r="W3061" s="280"/>
    </row>
    <row r="3062" hidden="1" spans="8:23">
      <c r="H3062" s="258"/>
      <c r="I3062" s="258"/>
      <c r="J3062" s="258"/>
      <c r="K3062" s="258"/>
      <c r="L3062" s="258"/>
      <c r="M3062" s="258"/>
      <c r="N3062" s="258"/>
      <c r="O3062" s="258"/>
      <c r="P3062" s="258"/>
      <c r="Q3062" s="258"/>
      <c r="R3062" s="258"/>
      <c r="S3062" s="258"/>
      <c r="T3062" s="258"/>
      <c r="U3062" s="258"/>
      <c r="V3062" s="279"/>
      <c r="W3062" s="280"/>
    </row>
    <row r="3063" hidden="1" spans="8:23">
      <c r="H3063" s="258"/>
      <c r="I3063" s="258"/>
      <c r="J3063" s="258"/>
      <c r="K3063" s="258"/>
      <c r="L3063" s="258"/>
      <c r="M3063" s="258"/>
      <c r="N3063" s="258"/>
      <c r="O3063" s="258"/>
      <c r="P3063" s="258"/>
      <c r="Q3063" s="258"/>
      <c r="R3063" s="258"/>
      <c r="S3063" s="258"/>
      <c r="T3063" s="258"/>
      <c r="U3063" s="258"/>
      <c r="V3063" s="279"/>
      <c r="W3063" s="280"/>
    </row>
    <row r="3064" hidden="1" spans="8:23">
      <c r="H3064" s="258"/>
      <c r="I3064" s="258"/>
      <c r="J3064" s="258"/>
      <c r="K3064" s="258"/>
      <c r="L3064" s="258"/>
      <c r="M3064" s="258"/>
      <c r="N3064" s="258"/>
      <c r="O3064" s="258"/>
      <c r="P3064" s="258"/>
      <c r="Q3064" s="258"/>
      <c r="R3064" s="258"/>
      <c r="S3064" s="258"/>
      <c r="T3064" s="258"/>
      <c r="U3064" s="258"/>
      <c r="V3064" s="279"/>
      <c r="W3064" s="280"/>
    </row>
    <row r="3065" hidden="1" spans="8:23">
      <c r="H3065" s="258"/>
      <c r="I3065" s="258"/>
      <c r="J3065" s="258"/>
      <c r="K3065" s="258"/>
      <c r="L3065" s="258"/>
      <c r="M3065" s="258"/>
      <c r="N3065" s="258"/>
      <c r="O3065" s="258"/>
      <c r="P3065" s="258"/>
      <c r="Q3065" s="258"/>
      <c r="R3065" s="258"/>
      <c r="S3065" s="258"/>
      <c r="T3065" s="258"/>
      <c r="U3065" s="258"/>
      <c r="V3065" s="279"/>
      <c r="W3065" s="280"/>
    </row>
    <row r="3066" hidden="1" spans="8:23">
      <c r="H3066" s="258"/>
      <c r="I3066" s="258"/>
      <c r="J3066" s="258"/>
      <c r="K3066" s="258"/>
      <c r="L3066" s="258"/>
      <c r="M3066" s="258"/>
      <c r="N3066" s="258"/>
      <c r="O3066" s="258"/>
      <c r="P3066" s="258"/>
      <c r="Q3066" s="258"/>
      <c r="R3066" s="258"/>
      <c r="S3066" s="258"/>
      <c r="T3066" s="258"/>
      <c r="U3066" s="258"/>
      <c r="V3066" s="279"/>
      <c r="W3066" s="280"/>
    </row>
    <row r="3067" hidden="1" spans="8:23">
      <c r="H3067" s="258"/>
      <c r="I3067" s="258"/>
      <c r="J3067" s="258"/>
      <c r="K3067" s="258"/>
      <c r="L3067" s="258"/>
      <c r="M3067" s="258"/>
      <c r="N3067" s="258"/>
      <c r="O3067" s="258"/>
      <c r="P3067" s="258"/>
      <c r="Q3067" s="258"/>
      <c r="R3067" s="258"/>
      <c r="S3067" s="258"/>
      <c r="T3067" s="258"/>
      <c r="U3067" s="258"/>
      <c r="V3067" s="279"/>
      <c r="W3067" s="280"/>
    </row>
    <row r="3068" hidden="1" spans="8:23">
      <c r="H3068" s="258"/>
      <c r="I3068" s="258"/>
      <c r="J3068" s="258"/>
      <c r="K3068" s="258"/>
      <c r="L3068" s="258"/>
      <c r="M3068" s="258"/>
      <c r="N3068" s="258"/>
      <c r="O3068" s="258"/>
      <c r="P3068" s="258"/>
      <c r="Q3068" s="258"/>
      <c r="R3068" s="258"/>
      <c r="S3068" s="258"/>
      <c r="T3068" s="258"/>
      <c r="U3068" s="258"/>
      <c r="V3068" s="279"/>
      <c r="W3068" s="280"/>
    </row>
    <row r="3069" hidden="1" spans="8:23">
      <c r="H3069" s="258"/>
      <c r="I3069" s="258"/>
      <c r="J3069" s="258"/>
      <c r="K3069" s="258"/>
      <c r="L3069" s="258"/>
      <c r="M3069" s="258"/>
      <c r="N3069" s="258"/>
      <c r="O3069" s="258"/>
      <c r="P3069" s="258"/>
      <c r="Q3069" s="258"/>
      <c r="R3069" s="258"/>
      <c r="S3069" s="258"/>
      <c r="T3069" s="258"/>
      <c r="U3069" s="258"/>
      <c r="V3069" s="279"/>
      <c r="W3069" s="280"/>
    </row>
    <row r="3070" hidden="1" spans="8:23">
      <c r="H3070" s="258"/>
      <c r="I3070" s="258"/>
      <c r="J3070" s="258"/>
      <c r="K3070" s="258"/>
      <c r="L3070" s="258"/>
      <c r="M3070" s="258"/>
      <c r="N3070" s="258"/>
      <c r="O3070" s="258"/>
      <c r="P3070" s="258"/>
      <c r="Q3070" s="258"/>
      <c r="R3070" s="258"/>
      <c r="S3070" s="258"/>
      <c r="T3070" s="258"/>
      <c r="U3070" s="258"/>
      <c r="V3070" s="279"/>
      <c r="W3070" s="280"/>
    </row>
    <row r="3071" hidden="1" spans="8:23">
      <c r="H3071" s="258"/>
      <c r="I3071" s="258"/>
      <c r="J3071" s="258"/>
      <c r="K3071" s="258"/>
      <c r="L3071" s="258"/>
      <c r="M3071" s="258"/>
      <c r="N3071" s="258"/>
      <c r="O3071" s="258"/>
      <c r="P3071" s="258"/>
      <c r="Q3071" s="258"/>
      <c r="R3071" s="258"/>
      <c r="S3071" s="258"/>
      <c r="T3071" s="258"/>
      <c r="U3071" s="258"/>
      <c r="V3071" s="279"/>
      <c r="W3071" s="280"/>
    </row>
    <row r="3072" hidden="1" spans="8:23">
      <c r="H3072" s="258"/>
      <c r="I3072" s="258"/>
      <c r="J3072" s="258"/>
      <c r="K3072" s="258"/>
      <c r="L3072" s="258"/>
      <c r="M3072" s="258"/>
      <c r="N3072" s="258"/>
      <c r="O3072" s="258"/>
      <c r="P3072" s="258"/>
      <c r="Q3072" s="258"/>
      <c r="R3072" s="258"/>
      <c r="S3072" s="258"/>
      <c r="T3072" s="258"/>
      <c r="U3072" s="258"/>
      <c r="V3072" s="279"/>
      <c r="W3072" s="280"/>
    </row>
    <row r="3073" hidden="1" spans="8:23">
      <c r="H3073" s="258"/>
      <c r="I3073" s="258"/>
      <c r="J3073" s="258"/>
      <c r="K3073" s="258"/>
      <c r="L3073" s="258"/>
      <c r="M3073" s="258"/>
      <c r="N3073" s="258"/>
      <c r="O3073" s="258"/>
      <c r="P3073" s="258"/>
      <c r="Q3073" s="258"/>
      <c r="R3073" s="258"/>
      <c r="S3073" s="258"/>
      <c r="T3073" s="258"/>
      <c r="U3073" s="258"/>
      <c r="V3073" s="279"/>
      <c r="W3073" s="280"/>
    </row>
    <row r="3074" hidden="1" spans="8:23">
      <c r="H3074" s="258"/>
      <c r="I3074" s="258"/>
      <c r="J3074" s="258"/>
      <c r="K3074" s="258"/>
      <c r="L3074" s="258"/>
      <c r="M3074" s="258"/>
      <c r="N3074" s="258"/>
      <c r="O3074" s="258"/>
      <c r="P3074" s="258"/>
      <c r="Q3074" s="258"/>
      <c r="R3074" s="258"/>
      <c r="S3074" s="258"/>
      <c r="T3074" s="258"/>
      <c r="U3074" s="258"/>
      <c r="V3074" s="279"/>
      <c r="W3074" s="280"/>
    </row>
    <row r="3075" hidden="1" spans="8:23">
      <c r="H3075" s="258"/>
      <c r="I3075" s="258"/>
      <c r="J3075" s="258"/>
      <c r="K3075" s="258"/>
      <c r="L3075" s="258"/>
      <c r="M3075" s="258"/>
      <c r="N3075" s="258"/>
      <c r="O3075" s="258"/>
      <c r="P3075" s="258"/>
      <c r="Q3075" s="258"/>
      <c r="R3075" s="258"/>
      <c r="S3075" s="258"/>
      <c r="T3075" s="258"/>
      <c r="U3075" s="258"/>
      <c r="V3075" s="279"/>
      <c r="W3075" s="280"/>
    </row>
    <row r="3076" hidden="1" spans="8:23">
      <c r="H3076" s="258"/>
      <c r="I3076" s="258"/>
      <c r="J3076" s="258"/>
      <c r="K3076" s="258"/>
      <c r="L3076" s="258"/>
      <c r="M3076" s="258"/>
      <c r="N3076" s="258"/>
      <c r="O3076" s="258"/>
      <c r="P3076" s="258"/>
      <c r="Q3076" s="258"/>
      <c r="R3076" s="258"/>
      <c r="S3076" s="258"/>
      <c r="T3076" s="258"/>
      <c r="U3076" s="258"/>
      <c r="V3076" s="279"/>
      <c r="W3076" s="280"/>
    </row>
    <row r="3077" hidden="1" spans="8:23">
      <c r="H3077" s="258"/>
      <c r="I3077" s="258"/>
      <c r="J3077" s="258"/>
      <c r="K3077" s="258"/>
      <c r="L3077" s="258"/>
      <c r="M3077" s="258"/>
      <c r="N3077" s="258"/>
      <c r="O3077" s="258"/>
      <c r="P3077" s="258"/>
      <c r="Q3077" s="258"/>
      <c r="R3077" s="258"/>
      <c r="S3077" s="258"/>
      <c r="T3077" s="258"/>
      <c r="U3077" s="258"/>
      <c r="V3077" s="279"/>
      <c r="W3077" s="280"/>
    </row>
    <row r="3078" hidden="1" spans="8:23">
      <c r="H3078" s="258"/>
      <c r="I3078" s="258"/>
      <c r="J3078" s="258"/>
      <c r="K3078" s="258"/>
      <c r="L3078" s="258"/>
      <c r="M3078" s="258"/>
      <c r="N3078" s="258"/>
      <c r="O3078" s="258"/>
      <c r="P3078" s="258"/>
      <c r="Q3078" s="258"/>
      <c r="R3078" s="258"/>
      <c r="S3078" s="258"/>
      <c r="T3078" s="258"/>
      <c r="U3078" s="258"/>
      <c r="V3078" s="279"/>
      <c r="W3078" s="280"/>
    </row>
    <row r="3079" hidden="1" spans="8:23">
      <c r="H3079" s="258"/>
      <c r="I3079" s="258"/>
      <c r="J3079" s="258"/>
      <c r="K3079" s="258"/>
      <c r="L3079" s="258"/>
      <c r="M3079" s="258"/>
      <c r="N3079" s="258"/>
      <c r="O3079" s="258"/>
      <c r="P3079" s="258"/>
      <c r="Q3079" s="258"/>
      <c r="R3079" s="258"/>
      <c r="S3079" s="258"/>
      <c r="T3079" s="258"/>
      <c r="U3079" s="258"/>
      <c r="V3079" s="279"/>
      <c r="W3079" s="280"/>
    </row>
    <row r="3080" hidden="1" spans="8:23">
      <c r="H3080" s="258"/>
      <c r="I3080" s="258"/>
      <c r="J3080" s="258"/>
      <c r="K3080" s="258"/>
      <c r="L3080" s="258"/>
      <c r="M3080" s="258"/>
      <c r="N3080" s="258"/>
      <c r="O3080" s="258"/>
      <c r="P3080" s="258"/>
      <c r="Q3080" s="258"/>
      <c r="R3080" s="258"/>
      <c r="S3080" s="258"/>
      <c r="T3080" s="258"/>
      <c r="U3080" s="258"/>
      <c r="V3080" s="279"/>
      <c r="W3080" s="280"/>
    </row>
    <row r="3081" hidden="1" spans="8:23">
      <c r="H3081" s="258"/>
      <c r="I3081" s="258"/>
      <c r="J3081" s="258"/>
      <c r="K3081" s="258"/>
      <c r="L3081" s="258"/>
      <c r="M3081" s="258"/>
      <c r="N3081" s="258"/>
      <c r="O3081" s="258"/>
      <c r="P3081" s="258"/>
      <c r="Q3081" s="258"/>
      <c r="R3081" s="258"/>
      <c r="S3081" s="258"/>
      <c r="T3081" s="258"/>
      <c r="U3081" s="258"/>
      <c r="V3081" s="279"/>
      <c r="W3081" s="280"/>
    </row>
    <row r="3082" hidden="1" spans="8:23">
      <c r="H3082" s="258"/>
      <c r="I3082" s="258"/>
      <c r="J3082" s="258"/>
      <c r="K3082" s="258"/>
      <c r="L3082" s="258"/>
      <c r="M3082" s="258"/>
      <c r="N3082" s="258"/>
      <c r="O3082" s="258"/>
      <c r="P3082" s="258"/>
      <c r="Q3082" s="258"/>
      <c r="R3082" s="258"/>
      <c r="S3082" s="258"/>
      <c r="T3082" s="258"/>
      <c r="U3082" s="258"/>
      <c r="V3082" s="279"/>
      <c r="W3082" s="280"/>
    </row>
    <row r="3083" hidden="1" spans="8:23">
      <c r="H3083" s="258"/>
      <c r="I3083" s="258"/>
      <c r="J3083" s="258"/>
      <c r="K3083" s="258"/>
      <c r="L3083" s="258"/>
      <c r="M3083" s="258"/>
      <c r="N3083" s="258"/>
      <c r="O3083" s="258"/>
      <c r="P3083" s="258"/>
      <c r="Q3083" s="258"/>
      <c r="R3083" s="258"/>
      <c r="S3083" s="258"/>
      <c r="T3083" s="258"/>
      <c r="U3083" s="258"/>
      <c r="V3083" s="279"/>
      <c r="W3083" s="280"/>
    </row>
    <row r="3084" hidden="1" spans="8:23">
      <c r="H3084" s="258"/>
      <c r="I3084" s="258"/>
      <c r="J3084" s="258"/>
      <c r="K3084" s="258"/>
      <c r="L3084" s="258"/>
      <c r="M3084" s="258"/>
      <c r="N3084" s="258"/>
      <c r="O3084" s="258"/>
      <c r="P3084" s="258"/>
      <c r="Q3084" s="258"/>
      <c r="R3084" s="258"/>
      <c r="S3084" s="258"/>
      <c r="T3084" s="258"/>
      <c r="U3084" s="258"/>
      <c r="V3084" s="279"/>
      <c r="W3084" s="280"/>
    </row>
    <row r="3085" hidden="1" spans="8:23">
      <c r="H3085" s="258"/>
      <c r="I3085" s="258"/>
      <c r="J3085" s="258"/>
      <c r="K3085" s="258"/>
      <c r="L3085" s="258"/>
      <c r="M3085" s="258"/>
      <c r="N3085" s="258"/>
      <c r="O3085" s="258"/>
      <c r="P3085" s="258"/>
      <c r="Q3085" s="258"/>
      <c r="R3085" s="258"/>
      <c r="S3085" s="258"/>
      <c r="T3085" s="258"/>
      <c r="U3085" s="258"/>
      <c r="V3085" s="279"/>
      <c r="W3085" s="280"/>
    </row>
    <row r="3086" hidden="1" spans="8:23">
      <c r="H3086" s="258"/>
      <c r="I3086" s="258"/>
      <c r="J3086" s="258"/>
      <c r="K3086" s="258"/>
      <c r="L3086" s="258"/>
      <c r="M3086" s="258"/>
      <c r="N3086" s="258"/>
      <c r="O3086" s="258"/>
      <c r="P3086" s="258"/>
      <c r="Q3086" s="258"/>
      <c r="R3086" s="258"/>
      <c r="S3086" s="258"/>
      <c r="T3086" s="258"/>
      <c r="U3086" s="258"/>
      <c r="V3086" s="279"/>
      <c r="W3086" s="280"/>
    </row>
    <row r="3087" hidden="1" spans="8:23">
      <c r="H3087" s="258"/>
      <c r="I3087" s="258"/>
      <c r="J3087" s="258"/>
      <c r="K3087" s="258"/>
      <c r="L3087" s="258"/>
      <c r="M3087" s="258"/>
      <c r="N3087" s="258"/>
      <c r="O3087" s="258"/>
      <c r="P3087" s="258"/>
      <c r="Q3087" s="258"/>
      <c r="R3087" s="258"/>
      <c r="S3087" s="258"/>
      <c r="T3087" s="258"/>
      <c r="U3087" s="258"/>
      <c r="V3087" s="279"/>
      <c r="W3087" s="280"/>
    </row>
    <row r="3088" hidden="1" spans="8:23">
      <c r="H3088" s="258"/>
      <c r="I3088" s="258"/>
      <c r="J3088" s="258"/>
      <c r="K3088" s="258"/>
      <c r="L3088" s="258"/>
      <c r="M3088" s="258"/>
      <c r="N3088" s="258"/>
      <c r="O3088" s="258"/>
      <c r="P3088" s="258"/>
      <c r="Q3088" s="258"/>
      <c r="R3088" s="258"/>
      <c r="S3088" s="258"/>
      <c r="T3088" s="258"/>
      <c r="U3088" s="258"/>
      <c r="V3088" s="279"/>
      <c r="W3088" s="280"/>
    </row>
    <row r="3089" hidden="1" spans="8:23">
      <c r="H3089" s="258"/>
      <c r="I3089" s="258"/>
      <c r="J3089" s="258"/>
      <c r="K3089" s="258"/>
      <c r="L3089" s="258"/>
      <c r="M3089" s="258"/>
      <c r="N3089" s="258"/>
      <c r="O3089" s="258"/>
      <c r="P3089" s="258"/>
      <c r="Q3089" s="258"/>
      <c r="R3089" s="258"/>
      <c r="S3089" s="258"/>
      <c r="T3089" s="258"/>
      <c r="U3089" s="258"/>
      <c r="V3089" s="279"/>
      <c r="W3089" s="280"/>
    </row>
    <row r="3090" hidden="1" spans="8:23">
      <c r="H3090" s="258"/>
      <c r="I3090" s="258"/>
      <c r="J3090" s="258"/>
      <c r="K3090" s="258"/>
      <c r="L3090" s="258"/>
      <c r="M3090" s="258"/>
      <c r="N3090" s="258"/>
      <c r="O3090" s="258"/>
      <c r="P3090" s="258"/>
      <c r="Q3090" s="258"/>
      <c r="R3090" s="258"/>
      <c r="S3090" s="258"/>
      <c r="T3090" s="258"/>
      <c r="U3090" s="258"/>
      <c r="V3090" s="279"/>
      <c r="W3090" s="280"/>
    </row>
    <row r="3091" hidden="1" spans="8:23">
      <c r="H3091" s="258"/>
      <c r="I3091" s="258"/>
      <c r="J3091" s="258"/>
      <c r="K3091" s="258"/>
      <c r="L3091" s="258"/>
      <c r="M3091" s="258"/>
      <c r="N3091" s="258"/>
      <c r="O3091" s="258"/>
      <c r="P3091" s="258"/>
      <c r="Q3091" s="258"/>
      <c r="R3091" s="258"/>
      <c r="S3091" s="258"/>
      <c r="T3091" s="258"/>
      <c r="U3091" s="258"/>
      <c r="V3091" s="279"/>
      <c r="W3091" s="280"/>
    </row>
    <row r="3092" hidden="1" spans="8:23">
      <c r="H3092" s="258"/>
      <c r="I3092" s="258"/>
      <c r="J3092" s="258"/>
      <c r="K3092" s="258"/>
      <c r="L3092" s="258"/>
      <c r="M3092" s="258"/>
      <c r="N3092" s="258"/>
      <c r="O3092" s="258"/>
      <c r="P3092" s="258"/>
      <c r="Q3092" s="258"/>
      <c r="R3092" s="258"/>
      <c r="S3092" s="258"/>
      <c r="T3092" s="258"/>
      <c r="U3092" s="258"/>
      <c r="V3092" s="279"/>
      <c r="W3092" s="280"/>
    </row>
    <row r="3093" hidden="1" spans="8:23">
      <c r="H3093" s="258"/>
      <c r="I3093" s="258"/>
      <c r="J3093" s="258"/>
      <c r="K3093" s="258"/>
      <c r="L3093" s="258"/>
      <c r="M3093" s="258"/>
      <c r="N3093" s="258"/>
      <c r="O3093" s="258"/>
      <c r="P3093" s="258"/>
      <c r="Q3093" s="258"/>
      <c r="R3093" s="258"/>
      <c r="S3093" s="258"/>
      <c r="T3093" s="258"/>
      <c r="U3093" s="258"/>
      <c r="V3093" s="279"/>
      <c r="W3093" s="280"/>
    </row>
    <row r="3094" hidden="1" spans="8:23">
      <c r="H3094" s="258"/>
      <c r="I3094" s="258"/>
      <c r="J3094" s="258"/>
      <c r="K3094" s="258"/>
      <c r="L3094" s="258"/>
      <c r="M3094" s="258"/>
      <c r="N3094" s="258"/>
      <c r="O3094" s="258"/>
      <c r="P3094" s="258"/>
      <c r="Q3094" s="258"/>
      <c r="R3094" s="258"/>
      <c r="S3094" s="258"/>
      <c r="T3094" s="258"/>
      <c r="U3094" s="258"/>
      <c r="V3094" s="279"/>
      <c r="W3094" s="280"/>
    </row>
    <row r="3095" hidden="1" spans="8:23">
      <c r="H3095" s="258"/>
      <c r="I3095" s="258"/>
      <c r="J3095" s="258"/>
      <c r="K3095" s="258"/>
      <c r="L3095" s="258"/>
      <c r="M3095" s="258"/>
      <c r="N3095" s="258"/>
      <c r="O3095" s="258"/>
      <c r="P3095" s="258"/>
      <c r="Q3095" s="258"/>
      <c r="R3095" s="258"/>
      <c r="S3095" s="258"/>
      <c r="T3095" s="258"/>
      <c r="U3095" s="258"/>
      <c r="V3095" s="279"/>
      <c r="W3095" s="280"/>
    </row>
    <row r="3096" hidden="1" spans="8:23">
      <c r="H3096" s="258"/>
      <c r="I3096" s="258"/>
      <c r="J3096" s="258"/>
      <c r="K3096" s="258"/>
      <c r="L3096" s="258"/>
      <c r="M3096" s="258"/>
      <c r="N3096" s="258"/>
      <c r="O3096" s="258"/>
      <c r="P3096" s="258"/>
      <c r="Q3096" s="258"/>
      <c r="R3096" s="258"/>
      <c r="S3096" s="258"/>
      <c r="T3096" s="258"/>
      <c r="U3096" s="258"/>
      <c r="V3096" s="279"/>
      <c r="W3096" s="280"/>
    </row>
    <row r="3097" hidden="1" spans="8:23">
      <c r="H3097" s="258"/>
      <c r="I3097" s="258"/>
      <c r="J3097" s="258"/>
      <c r="K3097" s="258"/>
      <c r="L3097" s="258"/>
      <c r="M3097" s="258"/>
      <c r="N3097" s="258"/>
      <c r="O3097" s="258"/>
      <c r="P3097" s="258"/>
      <c r="Q3097" s="258"/>
      <c r="R3097" s="258"/>
      <c r="S3097" s="258"/>
      <c r="T3097" s="258"/>
      <c r="U3097" s="258"/>
      <c r="V3097" s="279"/>
      <c r="W3097" s="280"/>
    </row>
    <row r="3098" hidden="1" spans="8:23">
      <c r="H3098" s="258"/>
      <c r="I3098" s="258"/>
      <c r="J3098" s="258"/>
      <c r="K3098" s="258"/>
      <c r="L3098" s="258"/>
      <c r="M3098" s="258"/>
      <c r="N3098" s="258"/>
      <c r="O3098" s="258"/>
      <c r="P3098" s="258"/>
      <c r="Q3098" s="258"/>
      <c r="R3098" s="258"/>
      <c r="S3098" s="258"/>
      <c r="T3098" s="258"/>
      <c r="U3098" s="258"/>
      <c r="V3098" s="279"/>
      <c r="W3098" s="280"/>
    </row>
    <row r="3099" hidden="1" spans="8:23">
      <c r="H3099" s="258"/>
      <c r="I3099" s="258"/>
      <c r="J3099" s="258"/>
      <c r="K3099" s="258"/>
      <c r="L3099" s="258"/>
      <c r="M3099" s="258"/>
      <c r="N3099" s="258"/>
      <c r="O3099" s="258"/>
      <c r="P3099" s="258"/>
      <c r="Q3099" s="258"/>
      <c r="R3099" s="258"/>
      <c r="S3099" s="258"/>
      <c r="T3099" s="258"/>
      <c r="U3099" s="258"/>
      <c r="V3099" s="279"/>
      <c r="W3099" s="280"/>
    </row>
    <row r="3100" hidden="1" spans="8:23">
      <c r="H3100" s="258"/>
      <c r="I3100" s="258"/>
      <c r="J3100" s="258"/>
      <c r="K3100" s="258"/>
      <c r="L3100" s="258"/>
      <c r="M3100" s="258"/>
      <c r="N3100" s="258"/>
      <c r="O3100" s="258"/>
      <c r="P3100" s="258"/>
      <c r="Q3100" s="258"/>
      <c r="R3100" s="258"/>
      <c r="S3100" s="258"/>
      <c r="T3100" s="258"/>
      <c r="U3100" s="258"/>
      <c r="V3100" s="279"/>
      <c r="W3100" s="280"/>
    </row>
    <row r="3101" hidden="1" spans="8:23">
      <c r="H3101" s="258"/>
      <c r="I3101" s="258"/>
      <c r="J3101" s="258"/>
      <c r="K3101" s="258"/>
      <c r="L3101" s="258"/>
      <c r="M3101" s="258"/>
      <c r="N3101" s="258"/>
      <c r="O3101" s="258"/>
      <c r="P3101" s="258"/>
      <c r="Q3101" s="258"/>
      <c r="R3101" s="258"/>
      <c r="S3101" s="258"/>
      <c r="T3101" s="258"/>
      <c r="U3101" s="258"/>
      <c r="V3101" s="279"/>
      <c r="W3101" s="280"/>
    </row>
    <row r="3102" hidden="1" spans="8:23">
      <c r="H3102" s="258"/>
      <c r="I3102" s="258"/>
      <c r="J3102" s="258"/>
      <c r="K3102" s="258"/>
      <c r="L3102" s="258"/>
      <c r="M3102" s="258"/>
      <c r="N3102" s="258"/>
      <c r="O3102" s="258"/>
      <c r="P3102" s="258"/>
      <c r="Q3102" s="258"/>
      <c r="R3102" s="258"/>
      <c r="S3102" s="258"/>
      <c r="T3102" s="258"/>
      <c r="U3102" s="258"/>
      <c r="V3102" s="279"/>
      <c r="W3102" s="280"/>
    </row>
    <row r="3103" hidden="1" spans="8:23">
      <c r="H3103" s="258"/>
      <c r="I3103" s="258"/>
      <c r="J3103" s="258"/>
      <c r="K3103" s="258"/>
      <c r="L3103" s="258"/>
      <c r="M3103" s="258"/>
      <c r="N3103" s="258"/>
      <c r="O3103" s="258"/>
      <c r="P3103" s="258"/>
      <c r="Q3103" s="258"/>
      <c r="R3103" s="258"/>
      <c r="S3103" s="258"/>
      <c r="T3103" s="258"/>
      <c r="U3103" s="258"/>
      <c r="V3103" s="279"/>
      <c r="W3103" s="280"/>
    </row>
    <row r="3104" hidden="1" spans="8:23">
      <c r="H3104" s="258"/>
      <c r="I3104" s="258"/>
      <c r="J3104" s="258"/>
      <c r="K3104" s="258"/>
      <c r="L3104" s="258"/>
      <c r="M3104" s="258"/>
      <c r="N3104" s="258"/>
      <c r="O3104" s="258"/>
      <c r="P3104" s="258"/>
      <c r="Q3104" s="258"/>
      <c r="R3104" s="258"/>
      <c r="S3104" s="258"/>
      <c r="T3104" s="258"/>
      <c r="U3104" s="258"/>
      <c r="V3104" s="279"/>
      <c r="W3104" s="280"/>
    </row>
    <row r="3105" hidden="1" spans="8:23">
      <c r="H3105" s="258"/>
      <c r="I3105" s="258"/>
      <c r="J3105" s="258"/>
      <c r="K3105" s="258"/>
      <c r="L3105" s="258"/>
      <c r="M3105" s="258"/>
      <c r="N3105" s="258"/>
      <c r="O3105" s="258"/>
      <c r="P3105" s="258"/>
      <c r="Q3105" s="258"/>
      <c r="R3105" s="258"/>
      <c r="S3105" s="258"/>
      <c r="T3105" s="258"/>
      <c r="U3105" s="258"/>
      <c r="V3105" s="279"/>
      <c r="W3105" s="280"/>
    </row>
    <row r="3106" hidden="1" spans="8:23">
      <c r="H3106" s="258"/>
      <c r="I3106" s="258"/>
      <c r="J3106" s="258"/>
      <c r="K3106" s="258"/>
      <c r="L3106" s="258"/>
      <c r="M3106" s="258"/>
      <c r="N3106" s="258"/>
      <c r="O3106" s="258"/>
      <c r="P3106" s="258"/>
      <c r="Q3106" s="258"/>
      <c r="R3106" s="258"/>
      <c r="S3106" s="258"/>
      <c r="T3106" s="258"/>
      <c r="U3106" s="258"/>
      <c r="V3106" s="279"/>
      <c r="W3106" s="280"/>
    </row>
    <row r="3107" hidden="1" spans="8:23">
      <c r="H3107" s="258"/>
      <c r="I3107" s="258"/>
      <c r="J3107" s="258"/>
      <c r="K3107" s="258"/>
      <c r="L3107" s="258"/>
      <c r="M3107" s="258"/>
      <c r="N3107" s="258"/>
      <c r="O3107" s="258"/>
      <c r="P3107" s="258"/>
      <c r="Q3107" s="258"/>
      <c r="R3107" s="258"/>
      <c r="S3107" s="258"/>
      <c r="T3107" s="258"/>
      <c r="U3107" s="258"/>
      <c r="V3107" s="279"/>
      <c r="W3107" s="280"/>
    </row>
    <row r="3108" hidden="1" spans="8:23">
      <c r="H3108" s="258"/>
      <c r="I3108" s="258"/>
      <c r="J3108" s="258"/>
      <c r="K3108" s="258"/>
      <c r="L3108" s="258"/>
      <c r="M3108" s="258"/>
      <c r="N3108" s="258"/>
      <c r="O3108" s="258"/>
      <c r="P3108" s="258"/>
      <c r="Q3108" s="258"/>
      <c r="R3108" s="258"/>
      <c r="S3108" s="258"/>
      <c r="T3108" s="258"/>
      <c r="U3108" s="258"/>
      <c r="V3108" s="279"/>
      <c r="W3108" s="280"/>
    </row>
    <row r="3109" hidden="1" spans="8:23">
      <c r="H3109" s="258"/>
      <c r="I3109" s="258"/>
      <c r="J3109" s="258"/>
      <c r="K3109" s="258"/>
      <c r="L3109" s="258"/>
      <c r="M3109" s="258"/>
      <c r="N3109" s="258"/>
      <c r="O3109" s="258"/>
      <c r="P3109" s="258"/>
      <c r="Q3109" s="258"/>
      <c r="R3109" s="258"/>
      <c r="S3109" s="258"/>
      <c r="T3109" s="258"/>
      <c r="U3109" s="258"/>
      <c r="V3109" s="279"/>
      <c r="W3109" s="280"/>
    </row>
    <row r="3110" hidden="1" spans="8:23">
      <c r="H3110" s="258"/>
      <c r="I3110" s="258"/>
      <c r="J3110" s="258"/>
      <c r="K3110" s="258"/>
      <c r="L3110" s="258"/>
      <c r="M3110" s="258"/>
      <c r="N3110" s="258"/>
      <c r="O3110" s="258"/>
      <c r="P3110" s="258"/>
      <c r="Q3110" s="258"/>
      <c r="R3110" s="258"/>
      <c r="S3110" s="258"/>
      <c r="T3110" s="258"/>
      <c r="U3110" s="258"/>
      <c r="V3110" s="279"/>
      <c r="W3110" s="280"/>
    </row>
    <row r="3111" hidden="1" spans="8:23">
      <c r="H3111" s="258"/>
      <c r="I3111" s="258"/>
      <c r="J3111" s="258"/>
      <c r="K3111" s="258"/>
      <c r="L3111" s="258"/>
      <c r="M3111" s="258"/>
      <c r="N3111" s="258"/>
      <c r="O3111" s="258"/>
      <c r="P3111" s="258"/>
      <c r="Q3111" s="258"/>
      <c r="R3111" s="258"/>
      <c r="S3111" s="258"/>
      <c r="T3111" s="258"/>
      <c r="U3111" s="258"/>
      <c r="V3111" s="279"/>
      <c r="W3111" s="280"/>
    </row>
    <row r="3112" hidden="1" spans="8:23">
      <c r="H3112" s="258"/>
      <c r="I3112" s="258"/>
      <c r="J3112" s="258"/>
      <c r="K3112" s="258"/>
      <c r="L3112" s="258"/>
      <c r="M3112" s="258"/>
      <c r="N3112" s="258"/>
      <c r="O3112" s="258"/>
      <c r="P3112" s="258"/>
      <c r="Q3112" s="258"/>
      <c r="R3112" s="258"/>
      <c r="S3112" s="258"/>
      <c r="T3112" s="258"/>
      <c r="U3112" s="258"/>
      <c r="V3112" s="279"/>
      <c r="W3112" s="280"/>
    </row>
    <row r="3113" hidden="1" spans="8:23">
      <c r="H3113" s="258"/>
      <c r="I3113" s="258"/>
      <c r="J3113" s="258"/>
      <c r="K3113" s="258"/>
      <c r="L3113" s="258"/>
      <c r="M3113" s="258"/>
      <c r="N3113" s="258"/>
      <c r="O3113" s="258"/>
      <c r="P3113" s="258"/>
      <c r="Q3113" s="258"/>
      <c r="R3113" s="258"/>
      <c r="S3113" s="258"/>
      <c r="T3113" s="258"/>
      <c r="U3113" s="258"/>
      <c r="V3113" s="279"/>
      <c r="W3113" s="280"/>
    </row>
    <row r="3114" hidden="1" spans="8:23">
      <c r="H3114" s="258"/>
      <c r="I3114" s="258"/>
      <c r="J3114" s="258"/>
      <c r="K3114" s="258"/>
      <c r="L3114" s="258"/>
      <c r="M3114" s="258"/>
      <c r="N3114" s="258"/>
      <c r="O3114" s="258"/>
      <c r="P3114" s="258"/>
      <c r="Q3114" s="258"/>
      <c r="R3114" s="258"/>
      <c r="S3114" s="258"/>
      <c r="T3114" s="258"/>
      <c r="U3114" s="258"/>
      <c r="V3114" s="279"/>
      <c r="W3114" s="280"/>
    </row>
    <row r="3115" hidden="1" spans="8:23">
      <c r="H3115" s="258"/>
      <c r="I3115" s="258"/>
      <c r="J3115" s="258"/>
      <c r="K3115" s="258"/>
      <c r="L3115" s="258"/>
      <c r="M3115" s="258"/>
      <c r="N3115" s="258"/>
      <c r="O3115" s="258"/>
      <c r="P3115" s="258"/>
      <c r="Q3115" s="258"/>
      <c r="R3115" s="258"/>
      <c r="S3115" s="258"/>
      <c r="T3115" s="258"/>
      <c r="U3115" s="258"/>
      <c r="V3115" s="279"/>
      <c r="W3115" s="280"/>
    </row>
    <row r="3116" hidden="1" spans="8:23">
      <c r="H3116" s="258"/>
      <c r="I3116" s="258"/>
      <c r="J3116" s="258"/>
      <c r="K3116" s="258"/>
      <c r="L3116" s="258"/>
      <c r="M3116" s="258"/>
      <c r="N3116" s="258"/>
      <c r="O3116" s="258"/>
      <c r="P3116" s="258"/>
      <c r="Q3116" s="258"/>
      <c r="R3116" s="258"/>
      <c r="S3116" s="258"/>
      <c r="T3116" s="258"/>
      <c r="U3116" s="258"/>
      <c r="V3116" s="279"/>
      <c r="W3116" s="280"/>
    </row>
    <row r="3117" hidden="1" spans="8:23">
      <c r="H3117" s="258"/>
      <c r="I3117" s="258"/>
      <c r="J3117" s="258"/>
      <c r="K3117" s="258"/>
      <c r="L3117" s="258"/>
      <c r="M3117" s="258"/>
      <c r="N3117" s="258"/>
      <c r="O3117" s="258"/>
      <c r="P3117" s="258"/>
      <c r="Q3117" s="258"/>
      <c r="R3117" s="258"/>
      <c r="S3117" s="258"/>
      <c r="T3117" s="258"/>
      <c r="U3117" s="258"/>
      <c r="V3117" s="279"/>
      <c r="W3117" s="280"/>
    </row>
    <row r="3118" hidden="1" spans="8:23">
      <c r="H3118" s="258"/>
      <c r="I3118" s="258"/>
      <c r="J3118" s="258"/>
      <c r="K3118" s="258"/>
      <c r="L3118" s="258"/>
      <c r="M3118" s="258"/>
      <c r="N3118" s="258"/>
      <c r="O3118" s="258"/>
      <c r="P3118" s="258"/>
      <c r="Q3118" s="258"/>
      <c r="R3118" s="258"/>
      <c r="S3118" s="258"/>
      <c r="T3118" s="258"/>
      <c r="U3118" s="258"/>
      <c r="V3118" s="279"/>
      <c r="W3118" s="280"/>
    </row>
    <row r="3119" hidden="1" spans="8:23">
      <c r="H3119" s="258"/>
      <c r="I3119" s="258"/>
      <c r="J3119" s="258"/>
      <c r="K3119" s="258"/>
      <c r="L3119" s="258"/>
      <c r="M3119" s="258"/>
      <c r="N3119" s="258"/>
      <c r="O3119" s="258"/>
      <c r="P3119" s="258"/>
      <c r="Q3119" s="258"/>
      <c r="R3119" s="258"/>
      <c r="S3119" s="258"/>
      <c r="T3119" s="258"/>
      <c r="U3119" s="258"/>
      <c r="V3119" s="279"/>
      <c r="W3119" s="280"/>
    </row>
    <row r="3120" hidden="1" spans="8:23">
      <c r="H3120" s="258"/>
      <c r="I3120" s="258"/>
      <c r="J3120" s="258"/>
      <c r="K3120" s="258"/>
      <c r="L3120" s="258"/>
      <c r="M3120" s="258"/>
      <c r="N3120" s="258"/>
      <c r="O3120" s="258"/>
      <c r="P3120" s="258"/>
      <c r="Q3120" s="258"/>
      <c r="R3120" s="258"/>
      <c r="S3120" s="258"/>
      <c r="T3120" s="258"/>
      <c r="U3120" s="258"/>
      <c r="V3120" s="279"/>
      <c r="W3120" s="280"/>
    </row>
    <row r="3121" hidden="1" spans="8:23">
      <c r="H3121" s="258"/>
      <c r="I3121" s="258"/>
      <c r="J3121" s="258"/>
      <c r="K3121" s="258"/>
      <c r="L3121" s="258"/>
      <c r="M3121" s="258"/>
      <c r="N3121" s="258"/>
      <c r="O3121" s="258"/>
      <c r="P3121" s="258"/>
      <c r="Q3121" s="258"/>
      <c r="R3121" s="258"/>
      <c r="S3121" s="258"/>
      <c r="T3121" s="258"/>
      <c r="U3121" s="258"/>
      <c r="V3121" s="279"/>
      <c r="W3121" s="280"/>
    </row>
    <row r="3122" hidden="1" spans="8:23">
      <c r="H3122" s="258"/>
      <c r="I3122" s="258"/>
      <c r="J3122" s="258"/>
      <c r="K3122" s="258"/>
      <c r="L3122" s="258"/>
      <c r="M3122" s="258"/>
      <c r="N3122" s="258"/>
      <c r="O3122" s="258"/>
      <c r="P3122" s="258"/>
      <c r="Q3122" s="258"/>
      <c r="R3122" s="258"/>
      <c r="S3122" s="258"/>
      <c r="T3122" s="258"/>
      <c r="U3122" s="258"/>
      <c r="V3122" s="279"/>
      <c r="W3122" s="280"/>
    </row>
    <row r="3123" hidden="1" spans="8:23">
      <c r="H3123" s="258"/>
      <c r="I3123" s="258"/>
      <c r="J3123" s="258"/>
      <c r="K3123" s="258"/>
      <c r="L3123" s="258"/>
      <c r="M3123" s="258"/>
      <c r="N3123" s="258"/>
      <c r="O3123" s="258"/>
      <c r="P3123" s="258"/>
      <c r="Q3123" s="258"/>
      <c r="R3123" s="258"/>
      <c r="S3123" s="258"/>
      <c r="T3123" s="258"/>
      <c r="U3123" s="258"/>
      <c r="V3123" s="279"/>
      <c r="W3123" s="280"/>
    </row>
    <row r="3124" hidden="1" spans="8:23">
      <c r="H3124" s="258"/>
      <c r="I3124" s="258"/>
      <c r="J3124" s="258"/>
      <c r="K3124" s="258"/>
      <c r="L3124" s="258"/>
      <c r="M3124" s="258"/>
      <c r="N3124" s="258"/>
      <c r="O3124" s="258"/>
      <c r="P3124" s="258"/>
      <c r="Q3124" s="258"/>
      <c r="R3124" s="258"/>
      <c r="S3124" s="258"/>
      <c r="T3124" s="258"/>
      <c r="U3124" s="258"/>
      <c r="V3124" s="279"/>
      <c r="W3124" s="280"/>
    </row>
    <row r="3125" hidden="1" spans="8:23">
      <c r="H3125" s="258"/>
      <c r="I3125" s="258"/>
      <c r="J3125" s="258"/>
      <c r="K3125" s="258"/>
      <c r="L3125" s="258"/>
      <c r="M3125" s="258"/>
      <c r="N3125" s="258"/>
      <c r="O3125" s="258"/>
      <c r="P3125" s="258"/>
      <c r="Q3125" s="258"/>
      <c r="R3125" s="258"/>
      <c r="S3125" s="258"/>
      <c r="T3125" s="258"/>
      <c r="U3125" s="258"/>
      <c r="V3125" s="279"/>
      <c r="W3125" s="280"/>
    </row>
    <row r="3126" hidden="1" spans="8:23">
      <c r="H3126" s="258"/>
      <c r="I3126" s="258"/>
      <c r="J3126" s="258"/>
      <c r="K3126" s="258"/>
      <c r="L3126" s="258"/>
      <c r="M3126" s="258"/>
      <c r="N3126" s="258"/>
      <c r="O3126" s="258"/>
      <c r="P3126" s="258"/>
      <c r="Q3126" s="258"/>
      <c r="R3126" s="258"/>
      <c r="S3126" s="258"/>
      <c r="T3126" s="258"/>
      <c r="U3126" s="258"/>
      <c r="V3126" s="279"/>
      <c r="W3126" s="280"/>
    </row>
    <row r="3127" hidden="1" spans="8:23">
      <c r="H3127" s="258"/>
      <c r="I3127" s="258"/>
      <c r="J3127" s="258"/>
      <c r="K3127" s="258"/>
      <c r="L3127" s="258"/>
      <c r="M3127" s="258"/>
      <c r="N3127" s="258"/>
      <c r="O3127" s="258"/>
      <c r="P3127" s="258"/>
      <c r="Q3127" s="258"/>
      <c r="R3127" s="258"/>
      <c r="S3127" s="258"/>
      <c r="T3127" s="258"/>
      <c r="U3127" s="258"/>
      <c r="V3127" s="279"/>
      <c r="W3127" s="280"/>
    </row>
    <row r="3128" hidden="1" spans="8:23">
      <c r="H3128" s="258"/>
      <c r="I3128" s="258"/>
      <c r="J3128" s="258"/>
      <c r="K3128" s="258"/>
      <c r="L3128" s="258"/>
      <c r="M3128" s="258"/>
      <c r="N3128" s="258"/>
      <c r="O3128" s="258"/>
      <c r="P3128" s="258"/>
      <c r="Q3128" s="258"/>
      <c r="R3128" s="258"/>
      <c r="S3128" s="258"/>
      <c r="T3128" s="258"/>
      <c r="U3128" s="258"/>
      <c r="V3128" s="279"/>
      <c r="W3128" s="280"/>
    </row>
    <row r="3129" hidden="1" spans="8:23">
      <c r="H3129" s="258"/>
      <c r="I3129" s="258"/>
      <c r="J3129" s="258"/>
      <c r="K3129" s="258"/>
      <c r="L3129" s="258"/>
      <c r="M3129" s="258"/>
      <c r="N3129" s="258"/>
      <c r="O3129" s="258"/>
      <c r="P3129" s="258"/>
      <c r="Q3129" s="258"/>
      <c r="R3129" s="258"/>
      <c r="S3129" s="258"/>
      <c r="T3129" s="258"/>
      <c r="U3129" s="258"/>
      <c r="V3129" s="279"/>
      <c r="W3129" s="280"/>
    </row>
    <row r="3130" hidden="1" spans="8:23">
      <c r="H3130" s="258"/>
      <c r="I3130" s="258"/>
      <c r="J3130" s="258"/>
      <c r="K3130" s="258"/>
      <c r="L3130" s="258"/>
      <c r="M3130" s="258"/>
      <c r="N3130" s="258"/>
      <c r="O3130" s="258"/>
      <c r="P3130" s="258"/>
      <c r="Q3130" s="258"/>
      <c r="R3130" s="258"/>
      <c r="S3130" s="258"/>
      <c r="T3130" s="258"/>
      <c r="U3130" s="258"/>
      <c r="V3130" s="279"/>
      <c r="W3130" s="280"/>
    </row>
    <row r="3131" hidden="1" spans="8:23">
      <c r="H3131" s="258"/>
      <c r="I3131" s="258"/>
      <c r="J3131" s="258"/>
      <c r="K3131" s="258"/>
      <c r="L3131" s="258"/>
      <c r="M3131" s="258"/>
      <c r="N3131" s="258"/>
      <c r="O3131" s="258"/>
      <c r="P3131" s="258"/>
      <c r="Q3131" s="258"/>
      <c r="R3131" s="258"/>
      <c r="S3131" s="258"/>
      <c r="T3131" s="258"/>
      <c r="U3131" s="258"/>
      <c r="V3131" s="279"/>
      <c r="W3131" s="280"/>
    </row>
    <row r="3132" hidden="1" spans="8:23">
      <c r="H3132" s="258"/>
      <c r="I3132" s="258"/>
      <c r="J3132" s="258"/>
      <c r="K3132" s="258"/>
      <c r="L3132" s="258"/>
      <c r="M3132" s="258"/>
      <c r="N3132" s="258"/>
      <c r="O3132" s="258"/>
      <c r="P3132" s="258"/>
      <c r="Q3132" s="258"/>
      <c r="R3132" s="258"/>
      <c r="S3132" s="258"/>
      <c r="T3132" s="258"/>
      <c r="U3132" s="258"/>
      <c r="V3132" s="279"/>
      <c r="W3132" s="280"/>
    </row>
    <row r="3133" hidden="1" spans="8:23">
      <c r="H3133" s="258"/>
      <c r="I3133" s="258"/>
      <c r="J3133" s="258"/>
      <c r="K3133" s="258"/>
      <c r="L3133" s="258"/>
      <c r="M3133" s="258"/>
      <c r="N3133" s="258"/>
      <c r="O3133" s="258"/>
      <c r="P3133" s="258"/>
      <c r="Q3133" s="258"/>
      <c r="R3133" s="258"/>
      <c r="S3133" s="258"/>
      <c r="T3133" s="258"/>
      <c r="U3133" s="258"/>
      <c r="V3133" s="279"/>
      <c r="W3133" s="280"/>
    </row>
    <row r="3134" hidden="1" spans="8:23">
      <c r="H3134" s="258"/>
      <c r="I3134" s="258"/>
      <c r="J3134" s="258"/>
      <c r="K3134" s="258"/>
      <c r="L3134" s="258"/>
      <c r="M3134" s="258"/>
      <c r="N3134" s="258"/>
      <c r="O3134" s="258"/>
      <c r="P3134" s="258"/>
      <c r="Q3134" s="258"/>
      <c r="R3134" s="258"/>
      <c r="S3134" s="258"/>
      <c r="T3134" s="258"/>
      <c r="U3134" s="258"/>
      <c r="V3134" s="279"/>
      <c r="W3134" s="280"/>
    </row>
    <row r="3135" hidden="1" spans="8:23">
      <c r="H3135" s="258"/>
      <c r="I3135" s="258"/>
      <c r="J3135" s="258"/>
      <c r="K3135" s="258"/>
      <c r="L3135" s="258"/>
      <c r="M3135" s="258"/>
      <c r="N3135" s="258"/>
      <c r="O3135" s="258"/>
      <c r="P3135" s="258"/>
      <c r="Q3135" s="258"/>
      <c r="R3135" s="258"/>
      <c r="S3135" s="258"/>
      <c r="T3135" s="258"/>
      <c r="U3135" s="258"/>
      <c r="V3135" s="279"/>
      <c r="W3135" s="280"/>
    </row>
    <row r="3136" hidden="1" spans="8:23">
      <c r="H3136" s="258"/>
      <c r="I3136" s="258"/>
      <c r="J3136" s="258"/>
      <c r="K3136" s="258"/>
      <c r="L3136" s="258"/>
      <c r="M3136" s="258"/>
      <c r="N3136" s="258"/>
      <c r="O3136" s="258"/>
      <c r="P3136" s="258"/>
      <c r="Q3136" s="258"/>
      <c r="R3136" s="258"/>
      <c r="S3136" s="258"/>
      <c r="T3136" s="258"/>
      <c r="U3136" s="258"/>
      <c r="V3136" s="279"/>
      <c r="W3136" s="280"/>
    </row>
    <row r="3137" hidden="1" spans="8:23">
      <c r="H3137" s="258"/>
      <c r="I3137" s="258"/>
      <c r="J3137" s="258"/>
      <c r="K3137" s="258"/>
      <c r="L3137" s="258"/>
      <c r="M3137" s="258"/>
      <c r="N3137" s="258"/>
      <c r="O3137" s="258"/>
      <c r="P3137" s="258"/>
      <c r="Q3137" s="258"/>
      <c r="R3137" s="258"/>
      <c r="S3137" s="258"/>
      <c r="T3137" s="258"/>
      <c r="U3137" s="258"/>
      <c r="V3137" s="279"/>
      <c r="W3137" s="280"/>
    </row>
    <row r="3138" hidden="1" spans="8:23">
      <c r="H3138" s="258"/>
      <c r="I3138" s="258"/>
      <c r="J3138" s="258"/>
      <c r="K3138" s="258"/>
      <c r="L3138" s="258"/>
      <c r="M3138" s="258"/>
      <c r="N3138" s="258"/>
      <c r="O3138" s="258"/>
      <c r="P3138" s="258"/>
      <c r="Q3138" s="258"/>
      <c r="R3138" s="258"/>
      <c r="S3138" s="258"/>
      <c r="T3138" s="258"/>
      <c r="U3138" s="258"/>
      <c r="V3138" s="279"/>
      <c r="W3138" s="280"/>
    </row>
    <row r="3139" hidden="1" spans="8:23">
      <c r="H3139" s="258"/>
      <c r="I3139" s="258"/>
      <c r="J3139" s="258"/>
      <c r="K3139" s="258"/>
      <c r="L3139" s="258"/>
      <c r="M3139" s="258"/>
      <c r="N3139" s="258"/>
      <c r="O3139" s="258"/>
      <c r="P3139" s="258"/>
      <c r="Q3139" s="258"/>
      <c r="R3139" s="258"/>
      <c r="S3139" s="258"/>
      <c r="T3139" s="258"/>
      <c r="U3139" s="258"/>
      <c r="V3139" s="279"/>
      <c r="W3139" s="280"/>
    </row>
    <row r="3140" hidden="1" spans="8:23">
      <c r="H3140" s="258"/>
      <c r="I3140" s="258"/>
      <c r="J3140" s="258"/>
      <c r="K3140" s="258"/>
      <c r="L3140" s="258"/>
      <c r="M3140" s="258"/>
      <c r="N3140" s="258"/>
      <c r="O3140" s="258"/>
      <c r="P3140" s="258"/>
      <c r="Q3140" s="258"/>
      <c r="R3140" s="258"/>
      <c r="S3140" s="258"/>
      <c r="T3140" s="258"/>
      <c r="U3140" s="258"/>
      <c r="V3140" s="279"/>
      <c r="W3140" s="280"/>
    </row>
    <row r="3141" hidden="1" spans="8:23">
      <c r="H3141" s="258"/>
      <c r="I3141" s="258"/>
      <c r="J3141" s="258"/>
      <c r="K3141" s="258"/>
      <c r="L3141" s="258"/>
      <c r="M3141" s="258"/>
      <c r="N3141" s="258"/>
      <c r="O3141" s="258"/>
      <c r="P3141" s="258"/>
      <c r="Q3141" s="258"/>
      <c r="R3141" s="258"/>
      <c r="S3141" s="258"/>
      <c r="T3141" s="258"/>
      <c r="U3141" s="258"/>
      <c r="V3141" s="279"/>
      <c r="W3141" s="280"/>
    </row>
    <row r="3142" hidden="1" spans="8:23">
      <c r="H3142" s="258"/>
      <c r="I3142" s="258"/>
      <c r="J3142" s="258"/>
      <c r="K3142" s="258"/>
      <c r="L3142" s="258"/>
      <c r="M3142" s="258"/>
      <c r="N3142" s="258"/>
      <c r="O3142" s="258"/>
      <c r="P3142" s="258"/>
      <c r="Q3142" s="258"/>
      <c r="R3142" s="258"/>
      <c r="S3142" s="258"/>
      <c r="T3142" s="258"/>
      <c r="U3142" s="258"/>
      <c r="V3142" s="279"/>
      <c r="W3142" s="280"/>
    </row>
    <row r="3143" hidden="1" spans="8:23">
      <c r="H3143" s="258"/>
      <c r="I3143" s="258"/>
      <c r="J3143" s="258"/>
      <c r="K3143" s="258"/>
      <c r="L3143" s="258"/>
      <c r="M3143" s="258"/>
      <c r="N3143" s="258"/>
      <c r="O3143" s="258"/>
      <c r="P3143" s="258"/>
      <c r="Q3143" s="258"/>
      <c r="R3143" s="258"/>
      <c r="S3143" s="258"/>
      <c r="T3143" s="258"/>
      <c r="U3143" s="258"/>
      <c r="V3143" s="279"/>
      <c r="W3143" s="280"/>
    </row>
    <row r="3144" hidden="1" spans="8:23">
      <c r="H3144" s="258"/>
      <c r="I3144" s="258"/>
      <c r="J3144" s="258"/>
      <c r="K3144" s="258"/>
      <c r="L3144" s="258"/>
      <c r="M3144" s="258"/>
      <c r="N3144" s="258"/>
      <c r="O3144" s="258"/>
      <c r="P3144" s="258"/>
      <c r="Q3144" s="258"/>
      <c r="R3144" s="258"/>
      <c r="S3144" s="258"/>
      <c r="T3144" s="258"/>
      <c r="U3144" s="258"/>
      <c r="V3144" s="279"/>
      <c r="W3144" s="280"/>
    </row>
    <row r="3145" hidden="1" spans="8:23">
      <c r="H3145" s="258"/>
      <c r="I3145" s="258"/>
      <c r="J3145" s="258"/>
      <c r="K3145" s="258"/>
      <c r="L3145" s="258"/>
      <c r="M3145" s="258"/>
      <c r="N3145" s="258"/>
      <c r="O3145" s="258"/>
      <c r="P3145" s="258"/>
      <c r="Q3145" s="258"/>
      <c r="R3145" s="258"/>
      <c r="S3145" s="258"/>
      <c r="T3145" s="258"/>
      <c r="U3145" s="258"/>
      <c r="V3145" s="279"/>
      <c r="W3145" s="280"/>
    </row>
    <row r="3146" hidden="1" spans="8:23">
      <c r="H3146" s="258"/>
      <c r="I3146" s="258"/>
      <c r="J3146" s="258"/>
      <c r="K3146" s="258"/>
      <c r="L3146" s="258"/>
      <c r="M3146" s="258"/>
      <c r="N3146" s="258"/>
      <c r="O3146" s="258"/>
      <c r="P3146" s="258"/>
      <c r="Q3146" s="258"/>
      <c r="R3146" s="258"/>
      <c r="S3146" s="258"/>
      <c r="T3146" s="258"/>
      <c r="U3146" s="258"/>
      <c r="V3146" s="279"/>
      <c r="W3146" s="280"/>
    </row>
    <row r="3147" hidden="1" spans="8:23">
      <c r="H3147" s="258"/>
      <c r="I3147" s="258"/>
      <c r="J3147" s="258"/>
      <c r="K3147" s="258"/>
      <c r="L3147" s="258"/>
      <c r="M3147" s="258"/>
      <c r="N3147" s="258"/>
      <c r="O3147" s="258"/>
      <c r="P3147" s="258"/>
      <c r="Q3147" s="258"/>
      <c r="R3147" s="258"/>
      <c r="S3147" s="258"/>
      <c r="T3147" s="258"/>
      <c r="U3147" s="258"/>
      <c r="V3147" s="279"/>
      <c r="W3147" s="280"/>
    </row>
    <row r="3148" hidden="1" spans="8:23">
      <c r="H3148" s="258"/>
      <c r="I3148" s="258"/>
      <c r="J3148" s="258"/>
      <c r="K3148" s="258"/>
      <c r="L3148" s="258"/>
      <c r="M3148" s="258"/>
      <c r="N3148" s="258"/>
      <c r="O3148" s="258"/>
      <c r="P3148" s="258"/>
      <c r="Q3148" s="258"/>
      <c r="R3148" s="258"/>
      <c r="S3148" s="258"/>
      <c r="T3148" s="258"/>
      <c r="U3148" s="258"/>
      <c r="V3148" s="279"/>
      <c r="W3148" s="280"/>
    </row>
    <row r="3149" hidden="1" spans="8:23">
      <c r="H3149" s="258"/>
      <c r="I3149" s="258"/>
      <c r="J3149" s="258"/>
      <c r="K3149" s="258"/>
      <c r="L3149" s="258"/>
      <c r="M3149" s="258"/>
      <c r="N3149" s="258"/>
      <c r="O3149" s="258"/>
      <c r="P3149" s="258"/>
      <c r="Q3149" s="258"/>
      <c r="R3149" s="258"/>
      <c r="S3149" s="258"/>
      <c r="T3149" s="258"/>
      <c r="U3149" s="258"/>
      <c r="V3149" s="279"/>
      <c r="W3149" s="280"/>
    </row>
    <row r="3150" hidden="1" spans="8:23">
      <c r="H3150" s="258"/>
      <c r="I3150" s="258"/>
      <c r="J3150" s="258"/>
      <c r="K3150" s="258"/>
      <c r="L3150" s="258"/>
      <c r="M3150" s="258"/>
      <c r="N3150" s="258"/>
      <c r="O3150" s="258"/>
      <c r="P3150" s="258"/>
      <c r="Q3150" s="258"/>
      <c r="R3150" s="258"/>
      <c r="S3150" s="258"/>
      <c r="T3150" s="258"/>
      <c r="U3150" s="258"/>
      <c r="V3150" s="279"/>
      <c r="W3150" s="280"/>
    </row>
    <row r="3151" hidden="1" spans="8:23">
      <c r="H3151" s="258"/>
      <c r="I3151" s="258"/>
      <c r="J3151" s="258"/>
      <c r="K3151" s="258"/>
      <c r="L3151" s="258"/>
      <c r="M3151" s="258"/>
      <c r="N3151" s="258"/>
      <c r="O3151" s="258"/>
      <c r="P3151" s="258"/>
      <c r="Q3151" s="258"/>
      <c r="R3151" s="258"/>
      <c r="S3151" s="258"/>
      <c r="T3151" s="258"/>
      <c r="U3151" s="258"/>
      <c r="V3151" s="279"/>
      <c r="W3151" s="280"/>
    </row>
    <row r="3152" hidden="1" spans="8:23">
      <c r="H3152" s="258"/>
      <c r="I3152" s="258"/>
      <c r="J3152" s="258"/>
      <c r="K3152" s="258"/>
      <c r="L3152" s="258"/>
      <c r="M3152" s="258"/>
      <c r="N3152" s="258"/>
      <c r="O3152" s="258"/>
      <c r="P3152" s="258"/>
      <c r="Q3152" s="258"/>
      <c r="R3152" s="258"/>
      <c r="S3152" s="258"/>
      <c r="T3152" s="258"/>
      <c r="U3152" s="258"/>
      <c r="V3152" s="279"/>
      <c r="W3152" s="280"/>
    </row>
    <row r="3153" hidden="1" spans="8:23">
      <c r="H3153" s="258"/>
      <c r="I3153" s="258"/>
      <c r="J3153" s="258"/>
      <c r="K3153" s="258"/>
      <c r="L3153" s="258"/>
      <c r="M3153" s="258"/>
      <c r="N3153" s="258"/>
      <c r="O3153" s="258"/>
      <c r="P3153" s="258"/>
      <c r="Q3153" s="258"/>
      <c r="R3153" s="258"/>
      <c r="S3153" s="258"/>
      <c r="T3153" s="258"/>
      <c r="U3153" s="258"/>
      <c r="V3153" s="279"/>
      <c r="W3153" s="280"/>
    </row>
    <row r="3154" hidden="1" spans="8:23">
      <c r="H3154" s="258"/>
      <c r="I3154" s="258"/>
      <c r="J3154" s="258"/>
      <c r="K3154" s="258"/>
      <c r="L3154" s="258"/>
      <c r="M3154" s="258"/>
      <c r="N3154" s="258"/>
      <c r="O3154" s="258"/>
      <c r="P3154" s="258"/>
      <c r="Q3154" s="258"/>
      <c r="R3154" s="258"/>
      <c r="S3154" s="258"/>
      <c r="T3154" s="258"/>
      <c r="U3154" s="258"/>
      <c r="V3154" s="279"/>
      <c r="W3154" s="280"/>
    </row>
    <row r="3155" hidden="1" spans="8:23">
      <c r="H3155" s="258"/>
      <c r="I3155" s="258"/>
      <c r="J3155" s="258"/>
      <c r="K3155" s="258"/>
      <c r="L3155" s="258"/>
      <c r="M3155" s="258"/>
      <c r="N3155" s="258"/>
      <c r="O3155" s="258"/>
      <c r="P3155" s="258"/>
      <c r="Q3155" s="258"/>
      <c r="R3155" s="258"/>
      <c r="S3155" s="258"/>
      <c r="T3155" s="258"/>
      <c r="U3155" s="258"/>
      <c r="V3155" s="279"/>
      <c r="W3155" s="280"/>
    </row>
    <row r="3156" hidden="1" spans="8:23">
      <c r="H3156" s="258"/>
      <c r="I3156" s="258"/>
      <c r="J3156" s="258"/>
      <c r="K3156" s="258"/>
      <c r="L3156" s="258"/>
      <c r="M3156" s="258"/>
      <c r="N3156" s="258"/>
      <c r="O3156" s="258"/>
      <c r="P3156" s="258"/>
      <c r="Q3156" s="258"/>
      <c r="R3156" s="258"/>
      <c r="S3156" s="258"/>
      <c r="T3156" s="258"/>
      <c r="U3156" s="258"/>
      <c r="V3156" s="279"/>
      <c r="W3156" s="280"/>
    </row>
    <row r="3157" hidden="1" spans="8:23">
      <c r="H3157" s="258"/>
      <c r="I3157" s="258"/>
      <c r="J3157" s="258"/>
      <c r="K3157" s="258"/>
      <c r="L3157" s="258"/>
      <c r="M3157" s="258"/>
      <c r="N3157" s="258"/>
      <c r="O3157" s="258"/>
      <c r="P3157" s="258"/>
      <c r="Q3157" s="258"/>
      <c r="R3157" s="258"/>
      <c r="S3157" s="258"/>
      <c r="T3157" s="258"/>
      <c r="U3157" s="258"/>
      <c r="V3157" s="279"/>
      <c r="W3157" s="280"/>
    </row>
    <row r="3158" hidden="1" spans="8:23">
      <c r="H3158" s="258"/>
      <c r="I3158" s="258"/>
      <c r="J3158" s="258"/>
      <c r="K3158" s="258"/>
      <c r="L3158" s="258"/>
      <c r="M3158" s="258"/>
      <c r="N3158" s="258"/>
      <c r="O3158" s="258"/>
      <c r="P3158" s="258"/>
      <c r="Q3158" s="258"/>
      <c r="R3158" s="258"/>
      <c r="S3158" s="258"/>
      <c r="T3158" s="258"/>
      <c r="U3158" s="258"/>
      <c r="V3158" s="279"/>
      <c r="W3158" s="280"/>
    </row>
    <row r="3159" hidden="1" spans="8:23">
      <c r="H3159" s="258"/>
      <c r="I3159" s="258"/>
      <c r="J3159" s="258"/>
      <c r="K3159" s="258"/>
      <c r="L3159" s="258"/>
      <c r="M3159" s="258"/>
      <c r="N3159" s="258"/>
      <c r="O3159" s="258"/>
      <c r="P3159" s="258"/>
      <c r="Q3159" s="258"/>
      <c r="R3159" s="258"/>
      <c r="S3159" s="258"/>
      <c r="T3159" s="258"/>
      <c r="U3159" s="258"/>
      <c r="V3159" s="279"/>
      <c r="W3159" s="280"/>
    </row>
    <row r="3160" hidden="1" spans="8:23">
      <c r="H3160" s="258"/>
      <c r="I3160" s="258"/>
      <c r="J3160" s="258"/>
      <c r="K3160" s="258"/>
      <c r="L3160" s="258"/>
      <c r="M3160" s="258"/>
      <c r="N3160" s="258"/>
      <c r="O3160" s="258"/>
      <c r="P3160" s="258"/>
      <c r="Q3160" s="258"/>
      <c r="R3160" s="258"/>
      <c r="S3160" s="258"/>
      <c r="T3160" s="258"/>
      <c r="U3160" s="258"/>
      <c r="V3160" s="279"/>
      <c r="W3160" s="280"/>
    </row>
    <row r="3161" hidden="1" spans="8:23">
      <c r="H3161" s="258"/>
      <c r="I3161" s="258"/>
      <c r="J3161" s="258"/>
      <c r="K3161" s="258"/>
      <c r="L3161" s="258"/>
      <c r="M3161" s="258"/>
      <c r="N3161" s="258"/>
      <c r="O3161" s="258"/>
      <c r="P3161" s="258"/>
      <c r="Q3161" s="258"/>
      <c r="R3161" s="258"/>
      <c r="S3161" s="258"/>
      <c r="T3161" s="258"/>
      <c r="U3161" s="258"/>
      <c r="V3161" s="279"/>
      <c r="W3161" s="280"/>
    </row>
    <row r="3162" hidden="1" spans="8:23">
      <c r="H3162" s="258"/>
      <c r="I3162" s="258"/>
      <c r="J3162" s="258"/>
      <c r="K3162" s="258"/>
      <c r="L3162" s="258"/>
      <c r="M3162" s="258"/>
      <c r="N3162" s="258"/>
      <c r="O3162" s="258"/>
      <c r="P3162" s="258"/>
      <c r="Q3162" s="258"/>
      <c r="R3162" s="258"/>
      <c r="S3162" s="258"/>
      <c r="T3162" s="258"/>
      <c r="U3162" s="258"/>
      <c r="V3162" s="279"/>
      <c r="W3162" s="280"/>
    </row>
    <row r="3163" hidden="1" spans="8:23">
      <c r="H3163" s="258"/>
      <c r="I3163" s="258"/>
      <c r="J3163" s="258"/>
      <c r="K3163" s="258"/>
      <c r="L3163" s="258"/>
      <c r="M3163" s="258"/>
      <c r="N3163" s="258"/>
      <c r="O3163" s="258"/>
      <c r="P3163" s="258"/>
      <c r="Q3163" s="258"/>
      <c r="R3163" s="258"/>
      <c r="S3163" s="258"/>
      <c r="T3163" s="258"/>
      <c r="U3163" s="258"/>
      <c r="V3163" s="279"/>
      <c r="W3163" s="280"/>
    </row>
    <row r="3164" hidden="1" spans="8:23">
      <c r="H3164" s="258"/>
      <c r="I3164" s="258"/>
      <c r="J3164" s="258"/>
      <c r="K3164" s="258"/>
      <c r="L3164" s="258"/>
      <c r="M3164" s="258"/>
      <c r="N3164" s="258"/>
      <c r="O3164" s="258"/>
      <c r="P3164" s="258"/>
      <c r="Q3164" s="258"/>
      <c r="R3164" s="258"/>
      <c r="S3164" s="258"/>
      <c r="T3164" s="258"/>
      <c r="U3164" s="258"/>
      <c r="V3164" s="279"/>
      <c r="W3164" s="280"/>
    </row>
    <row r="3165" hidden="1" spans="8:23">
      <c r="H3165" s="258"/>
      <c r="I3165" s="258"/>
      <c r="J3165" s="258"/>
      <c r="K3165" s="258"/>
      <c r="L3165" s="258"/>
      <c r="M3165" s="258"/>
      <c r="N3165" s="258"/>
      <c r="O3165" s="258"/>
      <c r="P3165" s="258"/>
      <c r="Q3165" s="258"/>
      <c r="R3165" s="258"/>
      <c r="S3165" s="258"/>
      <c r="T3165" s="258"/>
      <c r="U3165" s="258"/>
      <c r="V3165" s="279"/>
      <c r="W3165" s="280"/>
    </row>
    <row r="3166" hidden="1" spans="8:23">
      <c r="H3166" s="258"/>
      <c r="I3166" s="258"/>
      <c r="J3166" s="258"/>
      <c r="K3166" s="258"/>
      <c r="L3166" s="258"/>
      <c r="M3166" s="258"/>
      <c r="N3166" s="258"/>
      <c r="O3166" s="258"/>
      <c r="P3166" s="258"/>
      <c r="Q3166" s="258"/>
      <c r="R3166" s="258"/>
      <c r="S3166" s="258"/>
      <c r="T3166" s="258"/>
      <c r="U3166" s="258"/>
      <c r="V3166" s="279"/>
      <c r="W3166" s="280"/>
    </row>
    <row r="3167" hidden="1" spans="8:23">
      <c r="H3167" s="258"/>
      <c r="I3167" s="258"/>
      <c r="J3167" s="258"/>
      <c r="K3167" s="258"/>
      <c r="L3167" s="258"/>
      <c r="M3167" s="258"/>
      <c r="N3167" s="258"/>
      <c r="O3167" s="258"/>
      <c r="P3167" s="258"/>
      <c r="Q3167" s="258"/>
      <c r="R3167" s="258"/>
      <c r="S3167" s="258"/>
      <c r="T3167" s="258"/>
      <c r="U3167" s="258"/>
      <c r="V3167" s="279"/>
      <c r="W3167" s="280"/>
    </row>
    <row r="3168" hidden="1" spans="8:23">
      <c r="H3168" s="258"/>
      <c r="I3168" s="258"/>
      <c r="J3168" s="258"/>
      <c r="K3168" s="258"/>
      <c r="L3168" s="258"/>
      <c r="M3168" s="258"/>
      <c r="N3168" s="258"/>
      <c r="O3168" s="258"/>
      <c r="P3168" s="258"/>
      <c r="Q3168" s="258"/>
      <c r="R3168" s="258"/>
      <c r="S3168" s="258"/>
      <c r="T3168" s="258"/>
      <c r="U3168" s="258"/>
      <c r="V3168" s="279"/>
      <c r="W3168" s="280"/>
    </row>
    <row r="3169" hidden="1" spans="8:23">
      <c r="H3169" s="258"/>
      <c r="I3169" s="258"/>
      <c r="J3169" s="258"/>
      <c r="K3169" s="258"/>
      <c r="L3169" s="258"/>
      <c r="M3169" s="258"/>
      <c r="N3169" s="258"/>
      <c r="O3169" s="258"/>
      <c r="P3169" s="258"/>
      <c r="Q3169" s="258"/>
      <c r="R3169" s="258"/>
      <c r="S3169" s="258"/>
      <c r="T3169" s="258"/>
      <c r="U3169" s="258"/>
      <c r="V3169" s="279"/>
      <c r="W3169" s="280"/>
    </row>
    <row r="3170" hidden="1" spans="8:23">
      <c r="H3170" s="258"/>
      <c r="I3170" s="258"/>
      <c r="J3170" s="258"/>
      <c r="K3170" s="258"/>
      <c r="L3170" s="258"/>
      <c r="M3170" s="258"/>
      <c r="N3170" s="258"/>
      <c r="O3170" s="258"/>
      <c r="P3170" s="258"/>
      <c r="Q3170" s="258"/>
      <c r="R3170" s="258"/>
      <c r="S3170" s="258"/>
      <c r="T3170" s="258"/>
      <c r="U3170" s="258"/>
      <c r="V3170" s="279"/>
      <c r="W3170" s="280"/>
    </row>
    <row r="3171" hidden="1" spans="8:23">
      <c r="H3171" s="258"/>
      <c r="I3171" s="258"/>
      <c r="J3171" s="258"/>
      <c r="K3171" s="258"/>
      <c r="L3171" s="258"/>
      <c r="M3171" s="258"/>
      <c r="N3171" s="258"/>
      <c r="O3171" s="258"/>
      <c r="P3171" s="258"/>
      <c r="Q3171" s="258"/>
      <c r="R3171" s="258"/>
      <c r="S3171" s="258"/>
      <c r="T3171" s="258"/>
      <c r="U3171" s="258"/>
      <c r="V3171" s="279"/>
      <c r="W3171" s="280"/>
    </row>
    <row r="3172" hidden="1" spans="8:23">
      <c r="H3172" s="258"/>
      <c r="I3172" s="258"/>
      <c r="J3172" s="258"/>
      <c r="K3172" s="258"/>
      <c r="L3172" s="258"/>
      <c r="M3172" s="258"/>
      <c r="N3172" s="258"/>
      <c r="O3172" s="258"/>
      <c r="P3172" s="258"/>
      <c r="Q3172" s="258"/>
      <c r="R3172" s="258"/>
      <c r="S3172" s="258"/>
      <c r="T3172" s="258"/>
      <c r="U3172" s="258"/>
      <c r="V3172" s="279"/>
      <c r="W3172" s="280"/>
    </row>
    <row r="3173" hidden="1" spans="8:23">
      <c r="H3173" s="258"/>
      <c r="I3173" s="258"/>
      <c r="J3173" s="258"/>
      <c r="K3173" s="258"/>
      <c r="L3173" s="258"/>
      <c r="M3173" s="258"/>
      <c r="N3173" s="258"/>
      <c r="O3173" s="258"/>
      <c r="P3173" s="258"/>
      <c r="Q3173" s="258"/>
      <c r="R3173" s="258"/>
      <c r="S3173" s="258"/>
      <c r="T3173" s="258"/>
      <c r="U3173" s="258"/>
      <c r="V3173" s="279"/>
      <c r="W3173" s="280"/>
    </row>
    <row r="3174" hidden="1" spans="8:23">
      <c r="H3174" s="258"/>
      <c r="I3174" s="258"/>
      <c r="J3174" s="258"/>
      <c r="K3174" s="258"/>
      <c r="L3174" s="258"/>
      <c r="M3174" s="258"/>
      <c r="N3174" s="258"/>
      <c r="O3174" s="258"/>
      <c r="P3174" s="258"/>
      <c r="Q3174" s="258"/>
      <c r="R3174" s="258"/>
      <c r="S3174" s="258"/>
      <c r="T3174" s="258"/>
      <c r="U3174" s="258"/>
      <c r="V3174" s="279"/>
      <c r="W3174" s="280"/>
    </row>
    <row r="3175" hidden="1" spans="8:23">
      <c r="H3175" s="258"/>
      <c r="I3175" s="258"/>
      <c r="J3175" s="258"/>
      <c r="K3175" s="258"/>
      <c r="L3175" s="258"/>
      <c r="M3175" s="258"/>
      <c r="N3175" s="258"/>
      <c r="O3175" s="258"/>
      <c r="P3175" s="258"/>
      <c r="Q3175" s="258"/>
      <c r="R3175" s="258"/>
      <c r="S3175" s="258"/>
      <c r="T3175" s="258"/>
      <c r="U3175" s="258"/>
      <c r="V3175" s="279"/>
      <c r="W3175" s="280"/>
    </row>
    <row r="3176" hidden="1" spans="8:23">
      <c r="H3176" s="258"/>
      <c r="I3176" s="258"/>
      <c r="J3176" s="258"/>
      <c r="K3176" s="258"/>
      <c r="L3176" s="258"/>
      <c r="M3176" s="258"/>
      <c r="N3176" s="258"/>
      <c r="O3176" s="258"/>
      <c r="P3176" s="258"/>
      <c r="Q3176" s="258"/>
      <c r="R3176" s="258"/>
      <c r="S3176" s="258"/>
      <c r="T3176" s="258"/>
      <c r="U3176" s="258"/>
      <c r="V3176" s="279"/>
      <c r="W3176" s="280"/>
    </row>
    <row r="3177" hidden="1" spans="8:23">
      <c r="H3177" s="258"/>
      <c r="I3177" s="258"/>
      <c r="J3177" s="258"/>
      <c r="K3177" s="258"/>
      <c r="L3177" s="258"/>
      <c r="M3177" s="258"/>
      <c r="N3177" s="258"/>
      <c r="O3177" s="258"/>
      <c r="P3177" s="258"/>
      <c r="Q3177" s="258"/>
      <c r="R3177" s="258"/>
      <c r="S3177" s="258"/>
      <c r="T3177" s="258"/>
      <c r="U3177" s="258"/>
      <c r="V3177" s="279"/>
      <c r="W3177" s="280"/>
    </row>
    <row r="3178" hidden="1" spans="8:23">
      <c r="H3178" s="258"/>
      <c r="I3178" s="258"/>
      <c r="J3178" s="258"/>
      <c r="K3178" s="258"/>
      <c r="L3178" s="258"/>
      <c r="M3178" s="258"/>
      <c r="N3178" s="258"/>
      <c r="O3178" s="258"/>
      <c r="P3178" s="258"/>
      <c r="Q3178" s="258"/>
      <c r="R3178" s="258"/>
      <c r="S3178" s="258"/>
      <c r="T3178" s="258"/>
      <c r="U3178" s="258"/>
      <c r="V3178" s="279"/>
      <c r="W3178" s="280"/>
    </row>
    <row r="3179" hidden="1" spans="8:23">
      <c r="H3179" s="258"/>
      <c r="I3179" s="258"/>
      <c r="J3179" s="258"/>
      <c r="K3179" s="258"/>
      <c r="L3179" s="258"/>
      <c r="M3179" s="258"/>
      <c r="N3179" s="258"/>
      <c r="O3179" s="258"/>
      <c r="P3179" s="258"/>
      <c r="Q3179" s="258"/>
      <c r="R3179" s="258"/>
      <c r="S3179" s="258"/>
      <c r="T3179" s="258"/>
      <c r="U3179" s="258"/>
      <c r="V3179" s="279"/>
      <c r="W3179" s="280"/>
    </row>
    <row r="3180" hidden="1" spans="8:23">
      <c r="H3180" s="258"/>
      <c r="I3180" s="258"/>
      <c r="J3180" s="258"/>
      <c r="K3180" s="258"/>
      <c r="L3180" s="258"/>
      <c r="M3180" s="258"/>
      <c r="N3180" s="258"/>
      <c r="O3180" s="258"/>
      <c r="P3180" s="258"/>
      <c r="Q3180" s="258"/>
      <c r="R3180" s="258"/>
      <c r="S3180" s="258"/>
      <c r="T3180" s="258"/>
      <c r="U3180" s="258"/>
      <c r="V3180" s="279"/>
      <c r="W3180" s="280"/>
    </row>
    <row r="3181" hidden="1" spans="8:23">
      <c r="H3181" s="258"/>
      <c r="I3181" s="258"/>
      <c r="J3181" s="258"/>
      <c r="K3181" s="258"/>
      <c r="L3181" s="258"/>
      <c r="M3181" s="258"/>
      <c r="N3181" s="258"/>
      <c r="O3181" s="258"/>
      <c r="P3181" s="258"/>
      <c r="Q3181" s="258"/>
      <c r="R3181" s="258"/>
      <c r="S3181" s="258"/>
      <c r="T3181" s="258"/>
      <c r="U3181" s="258"/>
      <c r="V3181" s="279"/>
      <c r="W3181" s="280"/>
    </row>
    <row r="3182" hidden="1" spans="8:23">
      <c r="H3182" s="258"/>
      <c r="I3182" s="258"/>
      <c r="J3182" s="258"/>
      <c r="K3182" s="258"/>
      <c r="L3182" s="258"/>
      <c r="M3182" s="258"/>
      <c r="N3182" s="258"/>
      <c r="O3182" s="258"/>
      <c r="P3182" s="258"/>
      <c r="Q3182" s="258"/>
      <c r="R3182" s="258"/>
      <c r="S3182" s="258"/>
      <c r="T3182" s="258"/>
      <c r="U3182" s="258"/>
      <c r="V3182" s="279"/>
      <c r="W3182" s="280"/>
    </row>
    <row r="3183" hidden="1" spans="8:23">
      <c r="H3183" s="258"/>
      <c r="I3183" s="258"/>
      <c r="J3183" s="258"/>
      <c r="K3183" s="258"/>
      <c r="L3183" s="258"/>
      <c r="M3183" s="258"/>
      <c r="N3183" s="258"/>
      <c r="O3183" s="258"/>
      <c r="P3183" s="258"/>
      <c r="Q3183" s="258"/>
      <c r="R3183" s="258"/>
      <c r="S3183" s="258"/>
      <c r="T3183" s="258"/>
      <c r="U3183" s="258"/>
      <c r="V3183" s="279"/>
      <c r="W3183" s="280"/>
    </row>
    <row r="3184" hidden="1" spans="8:23">
      <c r="H3184" s="258"/>
      <c r="I3184" s="258"/>
      <c r="J3184" s="258"/>
      <c r="K3184" s="258"/>
      <c r="L3184" s="258"/>
      <c r="M3184" s="258"/>
      <c r="N3184" s="258"/>
      <c r="O3184" s="258"/>
      <c r="P3184" s="258"/>
      <c r="Q3184" s="258"/>
      <c r="R3184" s="258"/>
      <c r="S3184" s="258"/>
      <c r="T3184" s="258"/>
      <c r="U3184" s="258"/>
      <c r="V3184" s="279"/>
      <c r="W3184" s="280"/>
    </row>
    <row r="3185" hidden="1" spans="8:23">
      <c r="H3185" s="258"/>
      <c r="I3185" s="258"/>
      <c r="J3185" s="258"/>
      <c r="K3185" s="258"/>
      <c r="L3185" s="258"/>
      <c r="M3185" s="258"/>
      <c r="N3185" s="258"/>
      <c r="O3185" s="258"/>
      <c r="P3185" s="258"/>
      <c r="Q3185" s="258"/>
      <c r="R3185" s="258"/>
      <c r="S3185" s="258"/>
      <c r="T3185" s="258"/>
      <c r="U3185" s="258"/>
      <c r="V3185" s="279"/>
      <c r="W3185" s="280"/>
    </row>
    <row r="3186" hidden="1" spans="8:23">
      <c r="H3186" s="258"/>
      <c r="I3186" s="258"/>
      <c r="J3186" s="258"/>
      <c r="K3186" s="258"/>
      <c r="L3186" s="258"/>
      <c r="M3186" s="258"/>
      <c r="N3186" s="258"/>
      <c r="O3186" s="258"/>
      <c r="P3186" s="258"/>
      <c r="Q3186" s="258"/>
      <c r="R3186" s="258"/>
      <c r="S3186" s="258"/>
      <c r="T3186" s="258"/>
      <c r="U3186" s="258"/>
      <c r="V3186" s="279"/>
      <c r="W3186" s="280"/>
    </row>
    <row r="3187" hidden="1" spans="8:23">
      <c r="H3187" s="258"/>
      <c r="I3187" s="258"/>
      <c r="J3187" s="258"/>
      <c r="K3187" s="258"/>
      <c r="L3187" s="258"/>
      <c r="M3187" s="258"/>
      <c r="N3187" s="258"/>
      <c r="O3187" s="258"/>
      <c r="P3187" s="258"/>
      <c r="Q3187" s="258"/>
      <c r="R3187" s="258"/>
      <c r="S3187" s="258"/>
      <c r="T3187" s="258"/>
      <c r="U3187" s="258"/>
      <c r="V3187" s="279"/>
      <c r="W3187" s="280"/>
    </row>
    <row r="3188" hidden="1" spans="8:23">
      <c r="H3188" s="258"/>
      <c r="I3188" s="258"/>
      <c r="J3188" s="258"/>
      <c r="K3188" s="258"/>
      <c r="L3188" s="258"/>
      <c r="M3188" s="258"/>
      <c r="N3188" s="258"/>
      <c r="O3188" s="258"/>
      <c r="P3188" s="258"/>
      <c r="Q3188" s="258"/>
      <c r="R3188" s="258"/>
      <c r="S3188" s="258"/>
      <c r="T3188" s="258"/>
      <c r="U3188" s="258"/>
      <c r="V3188" s="279"/>
      <c r="W3188" s="280"/>
    </row>
    <row r="3189" hidden="1" spans="8:23">
      <c r="H3189" s="258"/>
      <c r="I3189" s="258"/>
      <c r="J3189" s="258"/>
      <c r="K3189" s="258"/>
      <c r="L3189" s="258"/>
      <c r="M3189" s="258"/>
      <c r="N3189" s="258"/>
      <c r="O3189" s="258"/>
      <c r="P3189" s="258"/>
      <c r="Q3189" s="258"/>
      <c r="R3189" s="258"/>
      <c r="S3189" s="258"/>
      <c r="T3189" s="258"/>
      <c r="U3189" s="258"/>
      <c r="V3189" s="279"/>
      <c r="W3189" s="280"/>
    </row>
    <row r="3190" hidden="1" spans="8:23">
      <c r="H3190" s="258"/>
      <c r="I3190" s="258"/>
      <c r="J3190" s="258"/>
      <c r="K3190" s="258"/>
      <c r="L3190" s="258"/>
      <c r="M3190" s="258"/>
      <c r="N3190" s="258"/>
      <c r="O3190" s="258"/>
      <c r="P3190" s="258"/>
      <c r="Q3190" s="258"/>
      <c r="R3190" s="258"/>
      <c r="S3190" s="258"/>
      <c r="T3190" s="258"/>
      <c r="U3190" s="258"/>
      <c r="V3190" s="279"/>
      <c r="W3190" s="280"/>
    </row>
    <row r="3191" hidden="1" spans="8:23">
      <c r="H3191" s="258"/>
      <c r="I3191" s="258"/>
      <c r="J3191" s="258"/>
      <c r="K3191" s="258"/>
      <c r="L3191" s="258"/>
      <c r="M3191" s="258"/>
      <c r="N3191" s="258"/>
      <c r="O3191" s="258"/>
      <c r="P3191" s="258"/>
      <c r="Q3191" s="258"/>
      <c r="R3191" s="258"/>
      <c r="S3191" s="258"/>
      <c r="T3191" s="258"/>
      <c r="U3191" s="258"/>
      <c r="V3191" s="279"/>
      <c r="W3191" s="280"/>
    </row>
    <row r="3192" hidden="1" spans="8:23">
      <c r="H3192" s="258"/>
      <c r="I3192" s="258"/>
      <c r="J3192" s="258"/>
      <c r="K3192" s="258"/>
      <c r="L3192" s="258"/>
      <c r="M3192" s="258"/>
      <c r="N3192" s="258"/>
      <c r="O3192" s="258"/>
      <c r="P3192" s="258"/>
      <c r="Q3192" s="258"/>
      <c r="R3192" s="258"/>
      <c r="S3192" s="258"/>
      <c r="T3192" s="258"/>
      <c r="U3192" s="258"/>
      <c r="V3192" s="279"/>
      <c r="W3192" s="280"/>
    </row>
    <row r="3193" hidden="1" spans="8:23">
      <c r="H3193" s="258"/>
      <c r="I3193" s="258"/>
      <c r="J3193" s="258"/>
      <c r="K3193" s="258"/>
      <c r="L3193" s="258"/>
      <c r="M3193" s="258"/>
      <c r="N3193" s="258"/>
      <c r="O3193" s="258"/>
      <c r="P3193" s="258"/>
      <c r="Q3193" s="258"/>
      <c r="R3193" s="258"/>
      <c r="S3193" s="258"/>
      <c r="T3193" s="258"/>
      <c r="U3193" s="258"/>
      <c r="V3193" s="279"/>
      <c r="W3193" s="280"/>
    </row>
    <row r="3194" hidden="1" spans="8:23">
      <c r="H3194" s="258"/>
      <c r="I3194" s="258"/>
      <c r="J3194" s="258"/>
      <c r="K3194" s="258"/>
      <c r="L3194" s="258"/>
      <c r="M3194" s="258"/>
      <c r="N3194" s="258"/>
      <c r="O3194" s="258"/>
      <c r="P3194" s="258"/>
      <c r="Q3194" s="258"/>
      <c r="R3194" s="258"/>
      <c r="S3194" s="258"/>
      <c r="T3194" s="258"/>
      <c r="U3194" s="258"/>
      <c r="V3194" s="279"/>
      <c r="W3194" s="280"/>
    </row>
    <row r="3195" hidden="1" spans="8:23">
      <c r="H3195" s="258"/>
      <c r="I3195" s="258"/>
      <c r="J3195" s="258"/>
      <c r="K3195" s="258"/>
      <c r="L3195" s="258"/>
      <c r="M3195" s="258"/>
      <c r="N3195" s="258"/>
      <c r="O3195" s="258"/>
      <c r="P3195" s="258"/>
      <c r="Q3195" s="258"/>
      <c r="R3195" s="258"/>
      <c r="S3195" s="258"/>
      <c r="T3195" s="258"/>
      <c r="U3195" s="258"/>
      <c r="V3195" s="279"/>
      <c r="W3195" s="280"/>
    </row>
    <row r="3196" hidden="1" spans="8:23">
      <c r="H3196" s="258"/>
      <c r="I3196" s="258"/>
      <c r="J3196" s="258"/>
      <c r="K3196" s="258"/>
      <c r="L3196" s="258"/>
      <c r="M3196" s="258"/>
      <c r="N3196" s="258"/>
      <c r="O3196" s="258"/>
      <c r="P3196" s="258"/>
      <c r="Q3196" s="258"/>
      <c r="R3196" s="258"/>
      <c r="S3196" s="258"/>
      <c r="T3196" s="258"/>
      <c r="U3196" s="258"/>
      <c r="V3196" s="279"/>
      <c r="W3196" s="280"/>
    </row>
    <row r="3197" hidden="1" spans="8:23">
      <c r="H3197" s="258"/>
      <c r="I3197" s="258"/>
      <c r="J3197" s="258"/>
      <c r="K3197" s="258"/>
      <c r="L3197" s="258"/>
      <c r="M3197" s="258"/>
      <c r="N3197" s="258"/>
      <c r="O3197" s="258"/>
      <c r="P3197" s="258"/>
      <c r="Q3197" s="258"/>
      <c r="R3197" s="258"/>
      <c r="S3197" s="258"/>
      <c r="T3197" s="258"/>
      <c r="U3197" s="258"/>
      <c r="V3197" s="279"/>
      <c r="W3197" s="280"/>
    </row>
    <row r="3198" hidden="1" spans="8:23">
      <c r="H3198" s="258"/>
      <c r="I3198" s="258"/>
      <c r="J3198" s="258"/>
      <c r="K3198" s="258"/>
      <c r="L3198" s="258"/>
      <c r="M3198" s="258"/>
      <c r="N3198" s="258"/>
      <c r="O3198" s="258"/>
      <c r="P3198" s="258"/>
      <c r="Q3198" s="258"/>
      <c r="R3198" s="258"/>
      <c r="S3198" s="258"/>
      <c r="T3198" s="258"/>
      <c r="U3198" s="258"/>
      <c r="V3198" s="279"/>
      <c r="W3198" s="280"/>
    </row>
    <row r="3199" hidden="1" spans="8:23">
      <c r="H3199" s="258"/>
      <c r="I3199" s="258"/>
      <c r="J3199" s="258"/>
      <c r="K3199" s="258"/>
      <c r="L3199" s="258"/>
      <c r="M3199" s="258"/>
      <c r="N3199" s="258"/>
      <c r="O3199" s="258"/>
      <c r="P3199" s="258"/>
      <c r="Q3199" s="258"/>
      <c r="R3199" s="258"/>
      <c r="S3199" s="258"/>
      <c r="T3199" s="258"/>
      <c r="U3199" s="258"/>
      <c r="V3199" s="279"/>
      <c r="W3199" s="280"/>
    </row>
    <row r="3200" hidden="1" spans="8:23">
      <c r="H3200" s="258"/>
      <c r="I3200" s="258"/>
      <c r="J3200" s="258"/>
      <c r="K3200" s="258"/>
      <c r="L3200" s="258"/>
      <c r="M3200" s="258"/>
      <c r="N3200" s="258"/>
      <c r="O3200" s="258"/>
      <c r="P3200" s="258"/>
      <c r="Q3200" s="258"/>
      <c r="R3200" s="258"/>
      <c r="S3200" s="258"/>
      <c r="T3200" s="258"/>
      <c r="U3200" s="258"/>
      <c r="V3200" s="279"/>
      <c r="W3200" s="280"/>
    </row>
    <row r="3201" hidden="1" spans="8:23">
      <c r="H3201" s="258"/>
      <c r="I3201" s="258"/>
      <c r="J3201" s="258"/>
      <c r="K3201" s="258"/>
      <c r="L3201" s="258"/>
      <c r="M3201" s="258"/>
      <c r="N3201" s="258"/>
      <c r="O3201" s="258"/>
      <c r="P3201" s="258"/>
      <c r="Q3201" s="258"/>
      <c r="R3201" s="258"/>
      <c r="S3201" s="258"/>
      <c r="T3201" s="258"/>
      <c r="U3201" s="258"/>
      <c r="V3201" s="279"/>
      <c r="W3201" s="280"/>
    </row>
    <row r="3202" hidden="1" spans="8:23">
      <c r="H3202" s="258"/>
      <c r="I3202" s="258"/>
      <c r="J3202" s="258"/>
      <c r="K3202" s="258"/>
      <c r="L3202" s="258"/>
      <c r="M3202" s="258"/>
      <c r="N3202" s="258"/>
      <c r="O3202" s="258"/>
      <c r="P3202" s="258"/>
      <c r="Q3202" s="258"/>
      <c r="R3202" s="258"/>
      <c r="S3202" s="258"/>
      <c r="T3202" s="258"/>
      <c r="U3202" s="258"/>
      <c r="V3202" s="279"/>
      <c r="W3202" s="280"/>
    </row>
    <row r="3203" hidden="1" spans="8:23">
      <c r="H3203" s="258"/>
      <c r="I3203" s="258"/>
      <c r="J3203" s="258"/>
      <c r="K3203" s="258"/>
      <c r="L3203" s="258"/>
      <c r="M3203" s="258"/>
      <c r="N3203" s="258"/>
      <c r="O3203" s="258"/>
      <c r="P3203" s="258"/>
      <c r="Q3203" s="258"/>
      <c r="R3203" s="258"/>
      <c r="S3203" s="258"/>
      <c r="T3203" s="258"/>
      <c r="U3203" s="258"/>
      <c r="V3203" s="279"/>
      <c r="W3203" s="280"/>
    </row>
    <row r="3204" hidden="1" spans="8:23">
      <c r="H3204" s="258"/>
      <c r="I3204" s="258"/>
      <c r="J3204" s="258"/>
      <c r="K3204" s="258"/>
      <c r="L3204" s="258"/>
      <c r="M3204" s="258"/>
      <c r="N3204" s="258"/>
      <c r="O3204" s="258"/>
      <c r="P3204" s="258"/>
      <c r="Q3204" s="258"/>
      <c r="R3204" s="258"/>
      <c r="S3204" s="258"/>
      <c r="T3204" s="258"/>
      <c r="U3204" s="258"/>
      <c r="V3204" s="279"/>
      <c r="W3204" s="280"/>
    </row>
    <row r="3205" hidden="1" spans="8:23">
      <c r="H3205" s="258"/>
      <c r="I3205" s="258"/>
      <c r="J3205" s="258"/>
      <c r="K3205" s="258"/>
      <c r="L3205" s="258"/>
      <c r="M3205" s="258"/>
      <c r="N3205" s="258"/>
      <c r="O3205" s="258"/>
      <c r="P3205" s="258"/>
      <c r="Q3205" s="258"/>
      <c r="R3205" s="258"/>
      <c r="S3205" s="258"/>
      <c r="T3205" s="258"/>
      <c r="U3205" s="258"/>
      <c r="V3205" s="279"/>
      <c r="W3205" s="280"/>
    </row>
    <row r="3206" hidden="1" spans="8:23">
      <c r="H3206" s="258"/>
      <c r="I3206" s="258"/>
      <c r="J3206" s="258"/>
      <c r="K3206" s="258"/>
      <c r="L3206" s="258"/>
      <c r="M3206" s="258"/>
      <c r="N3206" s="258"/>
      <c r="O3206" s="258"/>
      <c r="P3206" s="258"/>
      <c r="Q3206" s="258"/>
      <c r="R3206" s="258"/>
      <c r="S3206" s="258"/>
      <c r="T3206" s="258"/>
      <c r="U3206" s="258"/>
      <c r="V3206" s="279"/>
      <c r="W3206" s="280"/>
    </row>
    <row r="3207" hidden="1" spans="8:23">
      <c r="H3207" s="258"/>
      <c r="I3207" s="258"/>
      <c r="J3207" s="258"/>
      <c r="K3207" s="258"/>
      <c r="L3207" s="258"/>
      <c r="M3207" s="258"/>
      <c r="N3207" s="258"/>
      <c r="O3207" s="258"/>
      <c r="P3207" s="258"/>
      <c r="Q3207" s="258"/>
      <c r="R3207" s="258"/>
      <c r="S3207" s="258"/>
      <c r="T3207" s="258"/>
      <c r="U3207" s="258"/>
      <c r="V3207" s="279"/>
      <c r="W3207" s="280"/>
    </row>
    <row r="3208" hidden="1" spans="8:23">
      <c r="H3208" s="258"/>
      <c r="I3208" s="258"/>
      <c r="J3208" s="258"/>
      <c r="K3208" s="258"/>
      <c r="L3208" s="258"/>
      <c r="M3208" s="258"/>
      <c r="N3208" s="258"/>
      <c r="O3208" s="258"/>
      <c r="P3208" s="258"/>
      <c r="Q3208" s="258"/>
      <c r="R3208" s="258"/>
      <c r="S3208" s="258"/>
      <c r="T3208" s="258"/>
      <c r="U3208" s="258"/>
      <c r="V3208" s="279"/>
      <c r="W3208" s="280"/>
    </row>
    <row r="3209" hidden="1" spans="8:23">
      <c r="H3209" s="258"/>
      <c r="I3209" s="258"/>
      <c r="J3209" s="258"/>
      <c r="K3209" s="258"/>
      <c r="L3209" s="258"/>
      <c r="M3209" s="258"/>
      <c r="N3209" s="258"/>
      <c r="O3209" s="258"/>
      <c r="P3209" s="258"/>
      <c r="Q3209" s="258"/>
      <c r="R3209" s="258"/>
      <c r="S3209" s="258"/>
      <c r="T3209" s="258"/>
      <c r="U3209" s="258"/>
      <c r="V3209" s="279"/>
      <c r="W3209" s="280"/>
    </row>
    <row r="3210" hidden="1" spans="8:23">
      <c r="H3210" s="258"/>
      <c r="I3210" s="258"/>
      <c r="J3210" s="258"/>
      <c r="K3210" s="258"/>
      <c r="L3210" s="258"/>
      <c r="M3210" s="258"/>
      <c r="N3210" s="258"/>
      <c r="O3210" s="258"/>
      <c r="P3210" s="258"/>
      <c r="Q3210" s="258"/>
      <c r="R3210" s="258"/>
      <c r="S3210" s="258"/>
      <c r="T3210" s="258"/>
      <c r="U3210" s="258"/>
      <c r="V3210" s="279"/>
      <c r="W3210" s="280"/>
    </row>
    <row r="3211" hidden="1" spans="8:23">
      <c r="H3211" s="258"/>
      <c r="I3211" s="258"/>
      <c r="J3211" s="258"/>
      <c r="K3211" s="258"/>
      <c r="L3211" s="258"/>
      <c r="M3211" s="258"/>
      <c r="N3211" s="258"/>
      <c r="O3211" s="258"/>
      <c r="P3211" s="258"/>
      <c r="Q3211" s="258"/>
      <c r="R3211" s="258"/>
      <c r="S3211" s="258"/>
      <c r="T3211" s="258"/>
      <c r="U3211" s="258"/>
      <c r="V3211" s="279"/>
      <c r="W3211" s="280"/>
    </row>
    <row r="3212" hidden="1" spans="8:23">
      <c r="H3212" s="258"/>
      <c r="I3212" s="258"/>
      <c r="J3212" s="258"/>
      <c r="K3212" s="258"/>
      <c r="L3212" s="258"/>
      <c r="M3212" s="258"/>
      <c r="N3212" s="258"/>
      <c r="O3212" s="258"/>
      <c r="P3212" s="258"/>
      <c r="Q3212" s="258"/>
      <c r="R3212" s="258"/>
      <c r="S3212" s="258"/>
      <c r="T3212" s="258"/>
      <c r="U3212" s="258"/>
      <c r="V3212" s="279"/>
      <c r="W3212" s="280"/>
    </row>
    <row r="3213" hidden="1" spans="8:23">
      <c r="H3213" s="258"/>
      <c r="I3213" s="258"/>
      <c r="J3213" s="258"/>
      <c r="K3213" s="258"/>
      <c r="L3213" s="258"/>
      <c r="M3213" s="258"/>
      <c r="N3213" s="258"/>
      <c r="O3213" s="258"/>
      <c r="P3213" s="258"/>
      <c r="Q3213" s="258"/>
      <c r="R3213" s="258"/>
      <c r="S3213" s="258"/>
      <c r="T3213" s="258"/>
      <c r="U3213" s="258"/>
      <c r="V3213" s="279"/>
      <c r="W3213" s="280"/>
    </row>
    <row r="3214" hidden="1" spans="8:23">
      <c r="H3214" s="258"/>
      <c r="I3214" s="258"/>
      <c r="J3214" s="258"/>
      <c r="K3214" s="258"/>
      <c r="L3214" s="258"/>
      <c r="M3214" s="258"/>
      <c r="N3214" s="258"/>
      <c r="O3214" s="258"/>
      <c r="P3214" s="258"/>
      <c r="Q3214" s="258"/>
      <c r="R3214" s="258"/>
      <c r="S3214" s="258"/>
      <c r="T3214" s="258"/>
      <c r="U3214" s="258"/>
      <c r="V3214" s="279"/>
      <c r="W3214" s="280"/>
    </row>
    <row r="3215" hidden="1" spans="8:23">
      <c r="H3215" s="258"/>
      <c r="I3215" s="258"/>
      <c r="J3215" s="258"/>
      <c r="K3215" s="258"/>
      <c r="L3215" s="258"/>
      <c r="M3215" s="258"/>
      <c r="N3215" s="258"/>
      <c r="O3215" s="258"/>
      <c r="P3215" s="258"/>
      <c r="Q3215" s="258"/>
      <c r="R3215" s="258"/>
      <c r="S3215" s="258"/>
      <c r="T3215" s="258"/>
      <c r="U3215" s="258"/>
      <c r="V3215" s="279"/>
      <c r="W3215" s="280"/>
    </row>
    <row r="3216" hidden="1" spans="8:23">
      <c r="H3216" s="258"/>
      <c r="I3216" s="258"/>
      <c r="J3216" s="258"/>
      <c r="K3216" s="258"/>
      <c r="L3216" s="258"/>
      <c r="M3216" s="258"/>
      <c r="N3216" s="258"/>
      <c r="O3216" s="258"/>
      <c r="P3216" s="258"/>
      <c r="Q3216" s="258"/>
      <c r="R3216" s="258"/>
      <c r="S3216" s="258"/>
      <c r="T3216" s="258"/>
      <c r="U3216" s="258"/>
      <c r="V3216" s="279"/>
      <c r="W3216" s="280"/>
    </row>
    <row r="3217" hidden="1" spans="8:23">
      <c r="H3217" s="258"/>
      <c r="I3217" s="258"/>
      <c r="J3217" s="258"/>
      <c r="K3217" s="258"/>
      <c r="L3217" s="258"/>
      <c r="M3217" s="258"/>
      <c r="N3217" s="258"/>
      <c r="O3217" s="258"/>
      <c r="P3217" s="258"/>
      <c r="Q3217" s="258"/>
      <c r="R3217" s="258"/>
      <c r="S3217" s="258"/>
      <c r="T3217" s="258"/>
      <c r="U3217" s="258"/>
      <c r="V3217" s="279"/>
      <c r="W3217" s="280"/>
    </row>
    <row r="3218" hidden="1" spans="8:23">
      <c r="H3218" s="258"/>
      <c r="I3218" s="258"/>
      <c r="J3218" s="258"/>
      <c r="K3218" s="258"/>
      <c r="L3218" s="258"/>
      <c r="M3218" s="258"/>
      <c r="N3218" s="258"/>
      <c r="O3218" s="258"/>
      <c r="P3218" s="258"/>
      <c r="Q3218" s="258"/>
      <c r="R3218" s="258"/>
      <c r="S3218" s="258"/>
      <c r="T3218" s="258"/>
      <c r="U3218" s="258"/>
      <c r="V3218" s="279"/>
      <c r="W3218" s="280"/>
    </row>
    <row r="3219" hidden="1" spans="8:23">
      <c r="H3219" s="258"/>
      <c r="I3219" s="258"/>
      <c r="J3219" s="258"/>
      <c r="K3219" s="258"/>
      <c r="L3219" s="258"/>
      <c r="M3219" s="258"/>
      <c r="N3219" s="258"/>
      <c r="O3219" s="258"/>
      <c r="P3219" s="258"/>
      <c r="Q3219" s="258"/>
      <c r="R3219" s="258"/>
      <c r="S3219" s="258"/>
      <c r="T3219" s="258"/>
      <c r="U3219" s="258"/>
      <c r="V3219" s="279"/>
      <c r="W3219" s="280"/>
    </row>
    <row r="3220" hidden="1" spans="8:23">
      <c r="H3220" s="258"/>
      <c r="I3220" s="258"/>
      <c r="J3220" s="258"/>
      <c r="K3220" s="258"/>
      <c r="L3220" s="258"/>
      <c r="M3220" s="258"/>
      <c r="N3220" s="258"/>
      <c r="O3220" s="258"/>
      <c r="P3220" s="258"/>
      <c r="Q3220" s="258"/>
      <c r="R3220" s="258"/>
      <c r="S3220" s="258"/>
      <c r="T3220" s="258"/>
      <c r="U3220" s="258"/>
      <c r="V3220" s="279"/>
      <c r="W3220" s="280"/>
    </row>
    <row r="3221" hidden="1" spans="8:23">
      <c r="H3221" s="258"/>
      <c r="I3221" s="258"/>
      <c r="J3221" s="258"/>
      <c r="K3221" s="258"/>
      <c r="L3221" s="258"/>
      <c r="M3221" s="258"/>
      <c r="N3221" s="258"/>
      <c r="O3221" s="258"/>
      <c r="P3221" s="258"/>
      <c r="Q3221" s="258"/>
      <c r="R3221" s="258"/>
      <c r="S3221" s="258"/>
      <c r="T3221" s="258"/>
      <c r="U3221" s="258"/>
      <c r="V3221" s="279"/>
      <c r="W3221" s="280"/>
    </row>
    <row r="3222" hidden="1" spans="8:23">
      <c r="H3222" s="258"/>
      <c r="I3222" s="258"/>
      <c r="J3222" s="258"/>
      <c r="K3222" s="258"/>
      <c r="L3222" s="258"/>
      <c r="M3222" s="258"/>
      <c r="N3222" s="258"/>
      <c r="O3222" s="258"/>
      <c r="P3222" s="258"/>
      <c r="Q3222" s="258"/>
      <c r="R3222" s="258"/>
      <c r="S3222" s="258"/>
      <c r="T3222" s="258"/>
      <c r="U3222" s="258"/>
      <c r="V3222" s="279"/>
      <c r="W3222" s="280"/>
    </row>
    <row r="3223" hidden="1" spans="8:23">
      <c r="H3223" s="258"/>
      <c r="I3223" s="258"/>
      <c r="J3223" s="258"/>
      <c r="K3223" s="258"/>
      <c r="L3223" s="258"/>
      <c r="M3223" s="258"/>
      <c r="N3223" s="258"/>
      <c r="O3223" s="258"/>
      <c r="P3223" s="258"/>
      <c r="Q3223" s="258"/>
      <c r="R3223" s="258"/>
      <c r="S3223" s="258"/>
      <c r="T3223" s="258"/>
      <c r="U3223" s="258"/>
      <c r="V3223" s="279"/>
      <c r="W3223" s="280"/>
    </row>
    <row r="3224" hidden="1" spans="8:23">
      <c r="H3224" s="258"/>
      <c r="I3224" s="258"/>
      <c r="J3224" s="258"/>
      <c r="K3224" s="258"/>
      <c r="L3224" s="258"/>
      <c r="M3224" s="258"/>
      <c r="N3224" s="258"/>
      <c r="O3224" s="258"/>
      <c r="P3224" s="258"/>
      <c r="Q3224" s="258"/>
      <c r="R3224" s="258"/>
      <c r="S3224" s="258"/>
      <c r="T3224" s="258"/>
      <c r="U3224" s="258"/>
      <c r="V3224" s="279"/>
      <c r="W3224" s="280"/>
    </row>
    <row r="3225" hidden="1" spans="8:23">
      <c r="H3225" s="258"/>
      <c r="I3225" s="258"/>
      <c r="J3225" s="258"/>
      <c r="K3225" s="258"/>
      <c r="L3225" s="258"/>
      <c r="M3225" s="258"/>
      <c r="N3225" s="258"/>
      <c r="O3225" s="258"/>
      <c r="P3225" s="258"/>
      <c r="Q3225" s="258"/>
      <c r="R3225" s="258"/>
      <c r="S3225" s="258"/>
      <c r="T3225" s="258"/>
      <c r="U3225" s="258"/>
      <c r="V3225" s="279"/>
      <c r="W3225" s="280"/>
    </row>
    <row r="3226" hidden="1" spans="8:23">
      <c r="H3226" s="258"/>
      <c r="I3226" s="258"/>
      <c r="J3226" s="258"/>
      <c r="K3226" s="258"/>
      <c r="L3226" s="258"/>
      <c r="M3226" s="258"/>
      <c r="N3226" s="258"/>
      <c r="O3226" s="258"/>
      <c r="P3226" s="258"/>
      <c r="Q3226" s="258"/>
      <c r="R3226" s="258"/>
      <c r="S3226" s="258"/>
      <c r="T3226" s="258"/>
      <c r="U3226" s="258"/>
      <c r="V3226" s="279"/>
      <c r="W3226" s="280"/>
    </row>
    <row r="3227" hidden="1" spans="8:23">
      <c r="H3227" s="258"/>
      <c r="I3227" s="258"/>
      <c r="J3227" s="258"/>
      <c r="K3227" s="258"/>
      <c r="L3227" s="258"/>
      <c r="M3227" s="258"/>
      <c r="N3227" s="258"/>
      <c r="O3227" s="258"/>
      <c r="P3227" s="258"/>
      <c r="Q3227" s="258"/>
      <c r="R3227" s="258"/>
      <c r="S3227" s="258"/>
      <c r="T3227" s="258"/>
      <c r="U3227" s="258"/>
      <c r="V3227" s="279"/>
      <c r="W3227" s="280"/>
    </row>
    <row r="3228" hidden="1" spans="8:23">
      <c r="H3228" s="258"/>
      <c r="I3228" s="258"/>
      <c r="J3228" s="258"/>
      <c r="K3228" s="258"/>
      <c r="L3228" s="258"/>
      <c r="M3228" s="258"/>
      <c r="N3228" s="258"/>
      <c r="O3228" s="258"/>
      <c r="P3228" s="258"/>
      <c r="Q3228" s="258"/>
      <c r="R3228" s="258"/>
      <c r="S3228" s="258"/>
      <c r="T3228" s="258"/>
      <c r="U3228" s="258"/>
      <c r="V3228" s="279"/>
      <c r="W3228" s="280"/>
    </row>
    <row r="3229" hidden="1" spans="8:23">
      <c r="H3229" s="258"/>
      <c r="I3229" s="258"/>
      <c r="J3229" s="258"/>
      <c r="K3229" s="258"/>
      <c r="L3229" s="258"/>
      <c r="M3229" s="258"/>
      <c r="N3229" s="258"/>
      <c r="O3229" s="258"/>
      <c r="P3229" s="258"/>
      <c r="Q3229" s="258"/>
      <c r="R3229" s="258"/>
      <c r="S3229" s="258"/>
      <c r="T3229" s="258"/>
      <c r="U3229" s="258"/>
      <c r="V3229" s="279"/>
      <c r="W3229" s="280"/>
    </row>
    <row r="3230" hidden="1" spans="8:23">
      <c r="H3230" s="258"/>
      <c r="I3230" s="258"/>
      <c r="J3230" s="258"/>
      <c r="K3230" s="258"/>
      <c r="L3230" s="258"/>
      <c r="M3230" s="258"/>
      <c r="N3230" s="258"/>
      <c r="O3230" s="258"/>
      <c r="P3230" s="258"/>
      <c r="Q3230" s="258"/>
      <c r="R3230" s="258"/>
      <c r="S3230" s="258"/>
      <c r="T3230" s="258"/>
      <c r="U3230" s="258"/>
      <c r="V3230" s="279"/>
      <c r="W3230" s="280"/>
    </row>
    <row r="3231" hidden="1" spans="8:23">
      <c r="H3231" s="258"/>
      <c r="I3231" s="258"/>
      <c r="J3231" s="258"/>
      <c r="K3231" s="258"/>
      <c r="L3231" s="258"/>
      <c r="M3231" s="258"/>
      <c r="N3231" s="258"/>
      <c r="O3231" s="258"/>
      <c r="P3231" s="258"/>
      <c r="Q3231" s="258"/>
      <c r="R3231" s="258"/>
      <c r="S3231" s="258"/>
      <c r="T3231" s="258"/>
      <c r="U3231" s="258"/>
      <c r="V3231" s="279"/>
      <c r="W3231" s="280"/>
    </row>
    <row r="3232" hidden="1" spans="8:23">
      <c r="H3232" s="258"/>
      <c r="I3232" s="258"/>
      <c r="J3232" s="258"/>
      <c r="K3232" s="258"/>
      <c r="L3232" s="258"/>
      <c r="M3232" s="258"/>
      <c r="N3232" s="258"/>
      <c r="O3232" s="258"/>
      <c r="P3232" s="258"/>
      <c r="Q3232" s="258"/>
      <c r="R3232" s="258"/>
      <c r="S3232" s="258"/>
      <c r="T3232" s="258"/>
      <c r="U3232" s="258"/>
      <c r="V3232" s="279"/>
      <c r="W3232" s="280"/>
    </row>
    <row r="3233" hidden="1" spans="8:23">
      <c r="H3233" s="258"/>
      <c r="I3233" s="258"/>
      <c r="J3233" s="258"/>
      <c r="K3233" s="258"/>
      <c r="L3233" s="258"/>
      <c r="M3233" s="258"/>
      <c r="N3233" s="258"/>
      <c r="O3233" s="258"/>
      <c r="P3233" s="258"/>
      <c r="Q3233" s="258"/>
      <c r="R3233" s="258"/>
      <c r="S3233" s="258"/>
      <c r="T3233" s="258"/>
      <c r="U3233" s="258"/>
      <c r="V3233" s="279"/>
      <c r="W3233" s="280"/>
    </row>
    <row r="3234" hidden="1" spans="8:23">
      <c r="H3234" s="258"/>
      <c r="I3234" s="258"/>
      <c r="J3234" s="258"/>
      <c r="K3234" s="258"/>
      <c r="L3234" s="258"/>
      <c r="M3234" s="258"/>
      <c r="N3234" s="258"/>
      <c r="O3234" s="258"/>
      <c r="P3234" s="258"/>
      <c r="Q3234" s="258"/>
      <c r="R3234" s="258"/>
      <c r="S3234" s="258"/>
      <c r="T3234" s="258"/>
      <c r="U3234" s="258"/>
      <c r="V3234" s="279"/>
      <c r="W3234" s="280"/>
    </row>
    <row r="3235" hidden="1" spans="8:23">
      <c r="H3235" s="258"/>
      <c r="I3235" s="258"/>
      <c r="J3235" s="258"/>
      <c r="K3235" s="258"/>
      <c r="L3235" s="258"/>
      <c r="M3235" s="258"/>
      <c r="N3235" s="258"/>
      <c r="O3235" s="258"/>
      <c r="P3235" s="258"/>
      <c r="Q3235" s="258"/>
      <c r="R3235" s="258"/>
      <c r="S3235" s="258"/>
      <c r="T3235" s="258"/>
      <c r="U3235" s="258"/>
      <c r="V3235" s="279"/>
      <c r="W3235" s="280"/>
    </row>
    <row r="3236" hidden="1" spans="8:23">
      <c r="H3236" s="258"/>
      <c r="I3236" s="258"/>
      <c r="J3236" s="258"/>
      <c r="K3236" s="258"/>
      <c r="L3236" s="258"/>
      <c r="M3236" s="258"/>
      <c r="N3236" s="258"/>
      <c r="O3236" s="258"/>
      <c r="P3236" s="258"/>
      <c r="Q3236" s="258"/>
      <c r="R3236" s="258"/>
      <c r="S3236" s="258"/>
      <c r="T3236" s="258"/>
      <c r="U3236" s="258"/>
      <c r="V3236" s="279"/>
      <c r="W3236" s="280"/>
    </row>
    <row r="3237" hidden="1" spans="8:23">
      <c r="H3237" s="258"/>
      <c r="I3237" s="258"/>
      <c r="J3237" s="258"/>
      <c r="K3237" s="258"/>
      <c r="L3237" s="258"/>
      <c r="M3237" s="258"/>
      <c r="N3237" s="258"/>
      <c r="O3237" s="258"/>
      <c r="P3237" s="258"/>
      <c r="Q3237" s="258"/>
      <c r="R3237" s="258"/>
      <c r="S3237" s="258"/>
      <c r="T3237" s="258"/>
      <c r="U3237" s="258"/>
      <c r="V3237" s="279"/>
      <c r="W3237" s="280"/>
    </row>
    <row r="3238" hidden="1" spans="8:23">
      <c r="H3238" s="258"/>
      <c r="I3238" s="258"/>
      <c r="J3238" s="258"/>
      <c r="K3238" s="258"/>
      <c r="L3238" s="258"/>
      <c r="M3238" s="258"/>
      <c r="N3238" s="258"/>
      <c r="O3238" s="258"/>
      <c r="P3238" s="258"/>
      <c r="Q3238" s="258"/>
      <c r="R3238" s="258"/>
      <c r="S3238" s="258"/>
      <c r="T3238" s="258"/>
      <c r="U3238" s="258"/>
      <c r="V3238" s="279"/>
      <c r="W3238" s="280"/>
    </row>
    <row r="3239" hidden="1" spans="8:23">
      <c r="H3239" s="258"/>
      <c r="I3239" s="258"/>
      <c r="J3239" s="258"/>
      <c r="K3239" s="258"/>
      <c r="L3239" s="258"/>
      <c r="M3239" s="258"/>
      <c r="N3239" s="258"/>
      <c r="O3239" s="258"/>
      <c r="P3239" s="258"/>
      <c r="Q3239" s="258"/>
      <c r="R3239" s="258"/>
      <c r="S3239" s="258"/>
      <c r="T3239" s="258"/>
      <c r="U3239" s="258"/>
      <c r="V3239" s="279"/>
      <c r="W3239" s="280"/>
    </row>
    <row r="3240" hidden="1" spans="8:23">
      <c r="H3240" s="258"/>
      <c r="I3240" s="258"/>
      <c r="J3240" s="258"/>
      <c r="K3240" s="258"/>
      <c r="L3240" s="258"/>
      <c r="M3240" s="258"/>
      <c r="N3240" s="258"/>
      <c r="O3240" s="258"/>
      <c r="P3240" s="258"/>
      <c r="Q3240" s="258"/>
      <c r="R3240" s="258"/>
      <c r="S3240" s="258"/>
      <c r="T3240" s="258"/>
      <c r="U3240" s="258"/>
      <c r="V3240" s="279"/>
      <c r="W3240" s="280"/>
    </row>
    <row r="3241" hidden="1" spans="8:23">
      <c r="H3241" s="258"/>
      <c r="I3241" s="258"/>
      <c r="J3241" s="258"/>
      <c r="K3241" s="258"/>
      <c r="L3241" s="258"/>
      <c r="M3241" s="258"/>
      <c r="N3241" s="258"/>
      <c r="O3241" s="258"/>
      <c r="P3241" s="258"/>
      <c r="Q3241" s="258"/>
      <c r="R3241" s="258"/>
      <c r="S3241" s="258"/>
      <c r="T3241" s="258"/>
      <c r="U3241" s="258"/>
      <c r="V3241" s="279"/>
      <c r="W3241" s="280"/>
    </row>
    <row r="3242" hidden="1" spans="8:23">
      <c r="H3242" s="258"/>
      <c r="I3242" s="258"/>
      <c r="J3242" s="258"/>
      <c r="K3242" s="258"/>
      <c r="L3242" s="258"/>
      <c r="M3242" s="258"/>
      <c r="N3242" s="258"/>
      <c r="O3242" s="258"/>
      <c r="P3242" s="258"/>
      <c r="Q3242" s="258"/>
      <c r="R3242" s="258"/>
      <c r="S3242" s="258"/>
      <c r="T3242" s="258"/>
      <c r="U3242" s="258"/>
      <c r="V3242" s="279"/>
      <c r="W3242" s="280"/>
    </row>
    <row r="3243" hidden="1" spans="8:23">
      <c r="H3243" s="258"/>
      <c r="I3243" s="258"/>
      <c r="J3243" s="258"/>
      <c r="K3243" s="258"/>
      <c r="L3243" s="258"/>
      <c r="M3243" s="258"/>
      <c r="N3243" s="258"/>
      <c r="O3243" s="258"/>
      <c r="P3243" s="258"/>
      <c r="Q3243" s="258"/>
      <c r="R3243" s="258"/>
      <c r="S3243" s="258"/>
      <c r="T3243" s="258"/>
      <c r="U3243" s="258"/>
      <c r="V3243" s="279"/>
      <c r="W3243" s="280"/>
    </row>
    <row r="3244" hidden="1" spans="8:23">
      <c r="H3244" s="258"/>
      <c r="I3244" s="258"/>
      <c r="J3244" s="258"/>
      <c r="K3244" s="258"/>
      <c r="L3244" s="258"/>
      <c r="M3244" s="258"/>
      <c r="N3244" s="258"/>
      <c r="O3244" s="258"/>
      <c r="P3244" s="258"/>
      <c r="Q3244" s="258"/>
      <c r="R3244" s="258"/>
      <c r="S3244" s="258"/>
      <c r="T3244" s="258"/>
      <c r="U3244" s="258"/>
      <c r="V3244" s="279"/>
      <c r="W3244" s="280"/>
    </row>
    <row r="3245" hidden="1" spans="8:23">
      <c r="H3245" s="258"/>
      <c r="I3245" s="258"/>
      <c r="J3245" s="258"/>
      <c r="K3245" s="258"/>
      <c r="L3245" s="258"/>
      <c r="M3245" s="258"/>
      <c r="N3245" s="258"/>
      <c r="O3245" s="258"/>
      <c r="P3245" s="258"/>
      <c r="Q3245" s="258"/>
      <c r="R3245" s="258"/>
      <c r="S3245" s="258"/>
      <c r="T3245" s="258"/>
      <c r="U3245" s="258"/>
      <c r="V3245" s="279"/>
      <c r="W3245" s="280"/>
    </row>
    <row r="3246" hidden="1" spans="8:23">
      <c r="H3246" s="258"/>
      <c r="I3246" s="258"/>
      <c r="J3246" s="258"/>
      <c r="K3246" s="258"/>
      <c r="L3246" s="258"/>
      <c r="M3246" s="258"/>
      <c r="N3246" s="258"/>
      <c r="O3246" s="258"/>
      <c r="P3246" s="258"/>
      <c r="Q3246" s="258"/>
      <c r="R3246" s="258"/>
      <c r="S3246" s="258"/>
      <c r="T3246" s="258"/>
      <c r="U3246" s="258"/>
      <c r="V3246" s="279"/>
      <c r="W3246" s="280"/>
    </row>
    <row r="3247" hidden="1" spans="8:23">
      <c r="H3247" s="258"/>
      <c r="I3247" s="258"/>
      <c r="J3247" s="258"/>
      <c r="K3247" s="258"/>
      <c r="L3247" s="258"/>
      <c r="M3247" s="258"/>
      <c r="N3247" s="258"/>
      <c r="O3247" s="258"/>
      <c r="P3247" s="258"/>
      <c r="Q3247" s="258"/>
      <c r="R3247" s="258"/>
      <c r="S3247" s="258"/>
      <c r="T3247" s="258"/>
      <c r="U3247" s="258"/>
      <c r="V3247" s="279"/>
      <c r="W3247" s="280"/>
    </row>
    <row r="3248" hidden="1" spans="8:23">
      <c r="H3248" s="258"/>
      <c r="I3248" s="258"/>
      <c r="J3248" s="258"/>
      <c r="K3248" s="258"/>
      <c r="L3248" s="258"/>
      <c r="M3248" s="258"/>
      <c r="N3248" s="258"/>
      <c r="O3248" s="258"/>
      <c r="P3248" s="258"/>
      <c r="Q3248" s="258"/>
      <c r="R3248" s="258"/>
      <c r="S3248" s="258"/>
      <c r="T3248" s="258"/>
      <c r="U3248" s="258"/>
      <c r="V3248" s="279"/>
      <c r="W3248" s="280"/>
    </row>
    <row r="3249" hidden="1" spans="8:23">
      <c r="H3249" s="258"/>
      <c r="I3249" s="258"/>
      <c r="J3249" s="258"/>
      <c r="K3249" s="258"/>
      <c r="L3249" s="258"/>
      <c r="M3249" s="258"/>
      <c r="N3249" s="258"/>
      <c r="O3249" s="258"/>
      <c r="P3249" s="258"/>
      <c r="Q3249" s="258"/>
      <c r="R3249" s="258"/>
      <c r="S3249" s="258"/>
      <c r="T3249" s="258"/>
      <c r="U3249" s="258"/>
      <c r="V3249" s="279"/>
      <c r="W3249" s="280"/>
    </row>
    <row r="3250" hidden="1" spans="8:23">
      <c r="H3250" s="258"/>
      <c r="I3250" s="258"/>
      <c r="J3250" s="258"/>
      <c r="K3250" s="258"/>
      <c r="L3250" s="258"/>
      <c r="M3250" s="258"/>
      <c r="N3250" s="258"/>
      <c r="O3250" s="258"/>
      <c r="P3250" s="258"/>
      <c r="Q3250" s="258"/>
      <c r="R3250" s="258"/>
      <c r="S3250" s="258"/>
      <c r="T3250" s="258"/>
      <c r="U3250" s="258"/>
      <c r="V3250" s="279"/>
      <c r="W3250" s="280"/>
    </row>
    <row r="3251" hidden="1" spans="8:23">
      <c r="H3251" s="258"/>
      <c r="I3251" s="258"/>
      <c r="J3251" s="258"/>
      <c r="K3251" s="258"/>
      <c r="L3251" s="258"/>
      <c r="M3251" s="258"/>
      <c r="N3251" s="258"/>
      <c r="O3251" s="258"/>
      <c r="P3251" s="258"/>
      <c r="Q3251" s="258"/>
      <c r="R3251" s="258"/>
      <c r="S3251" s="258"/>
      <c r="T3251" s="258"/>
      <c r="U3251" s="258"/>
      <c r="V3251" s="279"/>
      <c r="W3251" s="280"/>
    </row>
    <row r="3252" hidden="1" spans="8:23">
      <c r="H3252" s="258"/>
      <c r="I3252" s="258"/>
      <c r="J3252" s="258"/>
      <c r="K3252" s="258"/>
      <c r="L3252" s="258"/>
      <c r="M3252" s="258"/>
      <c r="N3252" s="258"/>
      <c r="O3252" s="258"/>
      <c r="P3252" s="258"/>
      <c r="Q3252" s="258"/>
      <c r="R3252" s="258"/>
      <c r="S3252" s="258"/>
      <c r="T3252" s="258"/>
      <c r="U3252" s="258"/>
      <c r="V3252" s="279"/>
      <c r="W3252" s="280"/>
    </row>
    <row r="3253" hidden="1" spans="8:23">
      <c r="H3253" s="258"/>
      <c r="I3253" s="258"/>
      <c r="J3253" s="258"/>
      <c r="K3253" s="258"/>
      <c r="L3253" s="258"/>
      <c r="M3253" s="258"/>
      <c r="N3253" s="258"/>
      <c r="O3253" s="258"/>
      <c r="P3253" s="258"/>
      <c r="Q3253" s="258"/>
      <c r="R3253" s="258"/>
      <c r="S3253" s="258"/>
      <c r="T3253" s="258"/>
      <c r="U3253" s="258"/>
      <c r="V3253" s="279"/>
      <c r="W3253" s="280"/>
    </row>
    <row r="3254" hidden="1" spans="8:23">
      <c r="H3254" s="258"/>
      <c r="I3254" s="258"/>
      <c r="J3254" s="258"/>
      <c r="K3254" s="258"/>
      <c r="L3254" s="258"/>
      <c r="M3254" s="258"/>
      <c r="N3254" s="258"/>
      <c r="O3254" s="258"/>
      <c r="P3254" s="258"/>
      <c r="Q3254" s="258"/>
      <c r="R3254" s="258"/>
      <c r="S3254" s="258"/>
      <c r="T3254" s="258"/>
      <c r="U3254" s="258"/>
      <c r="V3254" s="279"/>
      <c r="W3254" s="280"/>
    </row>
    <row r="3255" hidden="1" spans="8:23">
      <c r="H3255" s="258"/>
      <c r="I3255" s="258"/>
      <c r="J3255" s="258"/>
      <c r="K3255" s="258"/>
      <c r="L3255" s="258"/>
      <c r="M3255" s="258"/>
      <c r="N3255" s="258"/>
      <c r="O3255" s="258"/>
      <c r="P3255" s="258"/>
      <c r="Q3255" s="258"/>
      <c r="R3255" s="258"/>
      <c r="S3255" s="258"/>
      <c r="T3255" s="258"/>
      <c r="U3255" s="258"/>
      <c r="V3255" s="279"/>
      <c r="W3255" s="280"/>
    </row>
    <row r="3256" hidden="1" spans="8:23">
      <c r="H3256" s="258"/>
      <c r="I3256" s="258"/>
      <c r="J3256" s="258"/>
      <c r="K3256" s="258"/>
      <c r="L3256" s="258"/>
      <c r="M3256" s="258"/>
      <c r="N3256" s="258"/>
      <c r="O3256" s="258"/>
      <c r="P3256" s="258"/>
      <c r="Q3256" s="258"/>
      <c r="R3256" s="258"/>
      <c r="S3256" s="258"/>
      <c r="T3256" s="258"/>
      <c r="U3256" s="258"/>
      <c r="V3256" s="279"/>
      <c r="W3256" s="280"/>
    </row>
    <row r="3257" hidden="1" spans="8:23">
      <c r="H3257" s="258"/>
      <c r="I3257" s="258"/>
      <c r="J3257" s="258"/>
      <c r="K3257" s="258"/>
      <c r="L3257" s="258"/>
      <c r="M3257" s="258"/>
      <c r="N3257" s="258"/>
      <c r="O3257" s="258"/>
      <c r="P3257" s="258"/>
      <c r="Q3257" s="258"/>
      <c r="R3257" s="258"/>
      <c r="S3257" s="258"/>
      <c r="T3257" s="258"/>
      <c r="U3257" s="258"/>
      <c r="V3257" s="279"/>
      <c r="W3257" s="280"/>
    </row>
    <row r="3258" hidden="1" spans="8:23">
      <c r="H3258" s="258"/>
      <c r="I3258" s="258"/>
      <c r="J3258" s="258"/>
      <c r="K3258" s="258"/>
      <c r="L3258" s="258"/>
      <c r="M3258" s="258"/>
      <c r="N3258" s="258"/>
      <c r="O3258" s="258"/>
      <c r="P3258" s="258"/>
      <c r="Q3258" s="258"/>
      <c r="R3258" s="258"/>
      <c r="S3258" s="258"/>
      <c r="T3258" s="258"/>
      <c r="U3258" s="258"/>
      <c r="V3258" s="279"/>
      <c r="W3258" s="280"/>
    </row>
    <row r="3259" hidden="1" spans="8:23">
      <c r="H3259" s="258"/>
      <c r="I3259" s="258"/>
      <c r="J3259" s="258"/>
      <c r="K3259" s="258"/>
      <c r="L3259" s="258"/>
      <c r="M3259" s="258"/>
      <c r="N3259" s="258"/>
      <c r="O3259" s="258"/>
      <c r="P3259" s="258"/>
      <c r="Q3259" s="258"/>
      <c r="R3259" s="258"/>
      <c r="S3259" s="258"/>
      <c r="T3259" s="258"/>
      <c r="U3259" s="258"/>
      <c r="V3259" s="279"/>
      <c r="W3259" s="280"/>
    </row>
    <row r="3260" hidden="1" spans="8:23">
      <c r="H3260" s="258"/>
      <c r="I3260" s="258"/>
      <c r="J3260" s="258"/>
      <c r="K3260" s="258"/>
      <c r="L3260" s="258"/>
      <c r="M3260" s="258"/>
      <c r="N3260" s="258"/>
      <c r="O3260" s="258"/>
      <c r="P3260" s="258"/>
      <c r="Q3260" s="258"/>
      <c r="R3260" s="258"/>
      <c r="S3260" s="258"/>
      <c r="T3260" s="258"/>
      <c r="U3260" s="258"/>
      <c r="V3260" s="279"/>
      <c r="W3260" s="280"/>
    </row>
    <row r="3261" hidden="1" spans="8:23">
      <c r="H3261" s="258"/>
      <c r="I3261" s="258"/>
      <c r="J3261" s="258"/>
      <c r="K3261" s="258"/>
      <c r="L3261" s="258"/>
      <c r="M3261" s="258"/>
      <c r="N3261" s="258"/>
      <c r="O3261" s="258"/>
      <c r="P3261" s="258"/>
      <c r="Q3261" s="258"/>
      <c r="R3261" s="258"/>
      <c r="S3261" s="258"/>
      <c r="T3261" s="258"/>
      <c r="U3261" s="258"/>
      <c r="V3261" s="279"/>
      <c r="W3261" s="280"/>
    </row>
    <row r="3262" hidden="1" spans="8:23">
      <c r="H3262" s="258"/>
      <c r="I3262" s="258"/>
      <c r="J3262" s="258"/>
      <c r="K3262" s="258"/>
      <c r="L3262" s="258"/>
      <c r="M3262" s="258"/>
      <c r="N3262" s="258"/>
      <c r="O3262" s="258"/>
      <c r="P3262" s="258"/>
      <c r="Q3262" s="258"/>
      <c r="R3262" s="258"/>
      <c r="S3262" s="258"/>
      <c r="T3262" s="258"/>
      <c r="U3262" s="258"/>
      <c r="V3262" s="279"/>
      <c r="W3262" s="280"/>
    </row>
    <row r="3263" hidden="1" spans="8:23">
      <c r="H3263" s="258"/>
      <c r="I3263" s="258"/>
      <c r="J3263" s="258"/>
      <c r="K3263" s="258"/>
      <c r="L3263" s="258"/>
      <c r="M3263" s="258"/>
      <c r="N3263" s="258"/>
      <c r="O3263" s="258"/>
      <c r="P3263" s="258"/>
      <c r="Q3263" s="258"/>
      <c r="R3263" s="258"/>
      <c r="S3263" s="258"/>
      <c r="T3263" s="258"/>
      <c r="U3263" s="258"/>
      <c r="V3263" s="279"/>
      <c r="W3263" s="280"/>
    </row>
    <row r="3264" hidden="1" spans="8:23">
      <c r="H3264" s="258"/>
      <c r="I3264" s="258"/>
      <c r="J3264" s="258"/>
      <c r="K3264" s="258"/>
      <c r="L3264" s="258"/>
      <c r="M3264" s="258"/>
      <c r="N3264" s="258"/>
      <c r="O3264" s="258"/>
      <c r="P3264" s="258"/>
      <c r="Q3264" s="258"/>
      <c r="R3264" s="258"/>
      <c r="S3264" s="258"/>
      <c r="T3264" s="258"/>
      <c r="U3264" s="258"/>
      <c r="V3264" s="279"/>
      <c r="W3264" s="280"/>
    </row>
    <row r="3265" hidden="1" spans="8:23">
      <c r="H3265" s="258"/>
      <c r="I3265" s="258"/>
      <c r="J3265" s="258"/>
      <c r="K3265" s="258"/>
      <c r="L3265" s="258"/>
      <c r="M3265" s="258"/>
      <c r="N3265" s="258"/>
      <c r="O3265" s="258"/>
      <c r="P3265" s="258"/>
      <c r="Q3265" s="258"/>
      <c r="R3265" s="258"/>
      <c r="S3265" s="258"/>
      <c r="T3265" s="258"/>
      <c r="U3265" s="258"/>
      <c r="V3265" s="279"/>
      <c r="W3265" s="280"/>
    </row>
    <row r="3266" hidden="1" spans="8:23">
      <c r="H3266" s="258"/>
      <c r="I3266" s="258"/>
      <c r="J3266" s="258"/>
      <c r="K3266" s="258"/>
      <c r="L3266" s="258"/>
      <c r="M3266" s="258"/>
      <c r="N3266" s="258"/>
      <c r="O3266" s="258"/>
      <c r="P3266" s="258"/>
      <c r="Q3266" s="258"/>
      <c r="R3266" s="258"/>
      <c r="S3266" s="258"/>
      <c r="T3266" s="258"/>
      <c r="U3266" s="258"/>
      <c r="V3266" s="279"/>
      <c r="W3266" s="280"/>
    </row>
    <row r="3267" hidden="1" spans="8:23">
      <c r="H3267" s="258"/>
      <c r="I3267" s="258"/>
      <c r="J3267" s="258"/>
      <c r="K3267" s="258"/>
      <c r="L3267" s="258"/>
      <c r="M3267" s="258"/>
      <c r="N3267" s="258"/>
      <c r="O3267" s="258"/>
      <c r="P3267" s="258"/>
      <c r="Q3267" s="258"/>
      <c r="R3267" s="258"/>
      <c r="S3267" s="258"/>
      <c r="T3267" s="258"/>
      <c r="U3267" s="258"/>
      <c r="V3267" s="279"/>
      <c r="W3267" s="280"/>
    </row>
    <row r="3268" hidden="1" spans="8:23">
      <c r="H3268" s="258"/>
      <c r="I3268" s="258"/>
      <c r="J3268" s="258"/>
      <c r="K3268" s="258"/>
      <c r="L3268" s="258"/>
      <c r="M3268" s="258"/>
      <c r="N3268" s="258"/>
      <c r="O3268" s="258"/>
      <c r="P3268" s="258"/>
      <c r="Q3268" s="258"/>
      <c r="R3268" s="258"/>
      <c r="S3268" s="258"/>
      <c r="T3268" s="258"/>
      <c r="U3268" s="258"/>
      <c r="V3268" s="279"/>
      <c r="W3268" s="280"/>
    </row>
    <row r="3269" hidden="1" spans="8:23">
      <c r="H3269" s="258"/>
      <c r="I3269" s="258"/>
      <c r="J3269" s="258"/>
      <c r="K3269" s="258"/>
      <c r="L3269" s="258"/>
      <c r="M3269" s="258"/>
      <c r="N3269" s="258"/>
      <c r="O3269" s="258"/>
      <c r="P3269" s="258"/>
      <c r="Q3269" s="258"/>
      <c r="R3269" s="258"/>
      <c r="S3269" s="258"/>
      <c r="T3269" s="258"/>
      <c r="U3269" s="258"/>
      <c r="V3269" s="279"/>
      <c r="W3269" s="280"/>
    </row>
    <row r="3270" hidden="1" spans="8:23">
      <c r="H3270" s="258"/>
      <c r="I3270" s="258"/>
      <c r="J3270" s="258"/>
      <c r="K3270" s="258"/>
      <c r="L3270" s="258"/>
      <c r="M3270" s="258"/>
      <c r="N3270" s="258"/>
      <c r="O3270" s="258"/>
      <c r="P3270" s="258"/>
      <c r="Q3270" s="258"/>
      <c r="R3270" s="258"/>
      <c r="S3270" s="258"/>
      <c r="T3270" s="258"/>
      <c r="U3270" s="258"/>
      <c r="V3270" s="279"/>
      <c r="W3270" s="280"/>
    </row>
    <row r="3271" hidden="1" spans="8:23">
      <c r="H3271" s="258"/>
      <c r="I3271" s="258"/>
      <c r="J3271" s="258"/>
      <c r="K3271" s="258"/>
      <c r="L3271" s="258"/>
      <c r="M3271" s="258"/>
      <c r="N3271" s="258"/>
      <c r="O3271" s="258"/>
      <c r="P3271" s="258"/>
      <c r="Q3271" s="258"/>
      <c r="R3271" s="258"/>
      <c r="S3271" s="258"/>
      <c r="T3271" s="258"/>
      <c r="U3271" s="258"/>
      <c r="V3271" s="279"/>
      <c r="W3271" s="280"/>
    </row>
    <row r="3272" hidden="1" spans="8:23">
      <c r="H3272" s="258"/>
      <c r="I3272" s="258"/>
      <c r="J3272" s="258"/>
      <c r="K3272" s="258"/>
      <c r="L3272" s="258"/>
      <c r="M3272" s="258"/>
      <c r="N3272" s="258"/>
      <c r="O3272" s="258"/>
      <c r="P3272" s="258"/>
      <c r="Q3272" s="258"/>
      <c r="R3272" s="258"/>
      <c r="S3272" s="258"/>
      <c r="T3272" s="258"/>
      <c r="U3272" s="258"/>
      <c r="V3272" s="279"/>
      <c r="W3272" s="280"/>
    </row>
    <row r="3273" hidden="1" spans="8:23">
      <c r="H3273" s="258"/>
      <c r="I3273" s="258"/>
      <c r="J3273" s="258"/>
      <c r="K3273" s="258"/>
      <c r="L3273" s="258"/>
      <c r="M3273" s="258"/>
      <c r="N3273" s="258"/>
      <c r="O3273" s="258"/>
      <c r="P3273" s="258"/>
      <c r="Q3273" s="258"/>
      <c r="R3273" s="258"/>
      <c r="S3273" s="258"/>
      <c r="T3273" s="258"/>
      <c r="U3273" s="258"/>
      <c r="V3273" s="279"/>
      <c r="W3273" s="280"/>
    </row>
    <row r="3274" hidden="1" spans="8:23">
      <c r="H3274" s="258"/>
      <c r="I3274" s="258"/>
      <c r="J3274" s="258"/>
      <c r="K3274" s="258"/>
      <c r="L3274" s="258"/>
      <c r="M3274" s="258"/>
      <c r="N3274" s="258"/>
      <c r="O3274" s="258"/>
      <c r="P3274" s="258"/>
      <c r="Q3274" s="258"/>
      <c r="R3274" s="258"/>
      <c r="S3274" s="258"/>
      <c r="T3274" s="258"/>
      <c r="U3274" s="258"/>
      <c r="V3274" s="279"/>
      <c r="W3274" s="280"/>
    </row>
    <row r="3275" hidden="1" spans="8:23">
      <c r="H3275" s="258"/>
      <c r="I3275" s="258"/>
      <c r="J3275" s="258"/>
      <c r="K3275" s="258"/>
      <c r="L3275" s="258"/>
      <c r="M3275" s="258"/>
      <c r="N3275" s="258"/>
      <c r="O3275" s="258"/>
      <c r="P3275" s="258"/>
      <c r="Q3275" s="258"/>
      <c r="R3275" s="258"/>
      <c r="S3275" s="258"/>
      <c r="T3275" s="258"/>
      <c r="U3275" s="258"/>
      <c r="V3275" s="279"/>
      <c r="W3275" s="280"/>
    </row>
    <row r="3276" hidden="1" spans="8:23">
      <c r="H3276" s="258"/>
      <c r="I3276" s="258"/>
      <c r="J3276" s="258"/>
      <c r="K3276" s="258"/>
      <c r="L3276" s="258"/>
      <c r="M3276" s="258"/>
      <c r="N3276" s="258"/>
      <c r="O3276" s="258"/>
      <c r="P3276" s="258"/>
      <c r="Q3276" s="258"/>
      <c r="R3276" s="258"/>
      <c r="S3276" s="258"/>
      <c r="T3276" s="258"/>
      <c r="U3276" s="258"/>
      <c r="V3276" s="279"/>
      <c r="W3276" s="280"/>
    </row>
    <row r="3277" hidden="1" spans="8:23">
      <c r="H3277" s="258"/>
      <c r="I3277" s="258"/>
      <c r="J3277" s="258"/>
      <c r="K3277" s="258"/>
      <c r="L3277" s="258"/>
      <c r="M3277" s="258"/>
      <c r="N3277" s="258"/>
      <c r="O3277" s="258"/>
      <c r="P3277" s="258"/>
      <c r="Q3277" s="258"/>
      <c r="R3277" s="258"/>
      <c r="S3277" s="258"/>
      <c r="T3277" s="258"/>
      <c r="U3277" s="258"/>
      <c r="V3277" s="279"/>
      <c r="W3277" s="280"/>
    </row>
    <row r="3278" hidden="1" spans="8:23">
      <c r="H3278" s="258"/>
      <c r="I3278" s="258"/>
      <c r="J3278" s="258"/>
      <c r="K3278" s="258"/>
      <c r="L3278" s="258"/>
      <c r="M3278" s="258"/>
      <c r="N3278" s="258"/>
      <c r="O3278" s="258"/>
      <c r="P3278" s="258"/>
      <c r="Q3278" s="258"/>
      <c r="R3278" s="258"/>
      <c r="S3278" s="258"/>
      <c r="T3278" s="258"/>
      <c r="U3278" s="258"/>
      <c r="V3278" s="279"/>
      <c r="W3278" s="280"/>
    </row>
    <row r="3279" hidden="1" spans="8:23">
      <c r="H3279" s="258"/>
      <c r="I3279" s="258"/>
      <c r="J3279" s="258"/>
      <c r="K3279" s="258"/>
      <c r="L3279" s="258"/>
      <c r="M3279" s="258"/>
      <c r="N3279" s="258"/>
      <c r="O3279" s="258"/>
      <c r="P3279" s="258"/>
      <c r="Q3279" s="258"/>
      <c r="R3279" s="258"/>
      <c r="S3279" s="258"/>
      <c r="T3279" s="258"/>
      <c r="U3279" s="258"/>
      <c r="V3279" s="279"/>
      <c r="W3279" s="280"/>
    </row>
    <row r="3280" hidden="1" spans="8:23">
      <c r="H3280" s="258"/>
      <c r="I3280" s="258"/>
      <c r="J3280" s="258"/>
      <c r="K3280" s="258"/>
      <c r="L3280" s="258"/>
      <c r="M3280" s="258"/>
      <c r="N3280" s="258"/>
      <c r="O3280" s="258"/>
      <c r="P3280" s="258"/>
      <c r="Q3280" s="258"/>
      <c r="R3280" s="258"/>
      <c r="S3280" s="258"/>
      <c r="T3280" s="258"/>
      <c r="U3280" s="258"/>
      <c r="V3280" s="279"/>
      <c r="W3280" s="280"/>
    </row>
    <row r="3281" hidden="1" spans="8:23">
      <c r="H3281" s="258"/>
      <c r="I3281" s="258"/>
      <c r="J3281" s="258"/>
      <c r="K3281" s="258"/>
      <c r="L3281" s="258"/>
      <c r="M3281" s="258"/>
      <c r="N3281" s="258"/>
      <c r="O3281" s="258"/>
      <c r="P3281" s="258"/>
      <c r="Q3281" s="258"/>
      <c r="R3281" s="258"/>
      <c r="S3281" s="258"/>
      <c r="T3281" s="258"/>
      <c r="U3281" s="258"/>
      <c r="V3281" s="279"/>
      <c r="W3281" s="280"/>
    </row>
    <row r="3282" hidden="1" spans="8:23">
      <c r="H3282" s="258"/>
      <c r="I3282" s="258"/>
      <c r="J3282" s="258"/>
      <c r="K3282" s="258"/>
      <c r="L3282" s="258"/>
      <c r="M3282" s="258"/>
      <c r="N3282" s="258"/>
      <c r="O3282" s="258"/>
      <c r="P3282" s="258"/>
      <c r="Q3282" s="258"/>
      <c r="R3282" s="258"/>
      <c r="S3282" s="258"/>
      <c r="T3282" s="258"/>
      <c r="U3282" s="258"/>
      <c r="V3282" s="279"/>
      <c r="W3282" s="280"/>
    </row>
    <row r="3283" hidden="1" spans="8:23">
      <c r="H3283" s="258"/>
      <c r="I3283" s="258"/>
      <c r="J3283" s="258"/>
      <c r="K3283" s="258"/>
      <c r="L3283" s="258"/>
      <c r="M3283" s="258"/>
      <c r="N3283" s="258"/>
      <c r="O3283" s="258"/>
      <c r="P3283" s="258"/>
      <c r="Q3283" s="258"/>
      <c r="R3283" s="258"/>
      <c r="S3283" s="258"/>
      <c r="T3283" s="258"/>
      <c r="U3283" s="258"/>
      <c r="V3283" s="279"/>
      <c r="W3283" s="280"/>
    </row>
    <row r="3284" hidden="1" spans="8:23">
      <c r="H3284" s="258"/>
      <c r="I3284" s="258"/>
      <c r="J3284" s="258"/>
      <c r="K3284" s="258"/>
      <c r="L3284" s="258"/>
      <c r="M3284" s="258"/>
      <c r="N3284" s="258"/>
      <c r="O3284" s="258"/>
      <c r="P3284" s="258"/>
      <c r="Q3284" s="258"/>
      <c r="R3284" s="258"/>
      <c r="S3284" s="258"/>
      <c r="T3284" s="258"/>
      <c r="U3284" s="258"/>
      <c r="V3284" s="279"/>
      <c r="W3284" s="280"/>
    </row>
    <row r="3285" hidden="1" spans="8:23">
      <c r="H3285" s="258"/>
      <c r="I3285" s="258"/>
      <c r="J3285" s="258"/>
      <c r="K3285" s="258"/>
      <c r="L3285" s="258"/>
      <c r="M3285" s="258"/>
      <c r="N3285" s="258"/>
      <c r="O3285" s="258"/>
      <c r="P3285" s="258"/>
      <c r="Q3285" s="258"/>
      <c r="R3285" s="258"/>
      <c r="S3285" s="258"/>
      <c r="T3285" s="258"/>
      <c r="U3285" s="258"/>
      <c r="V3285" s="279"/>
      <c r="W3285" s="280"/>
    </row>
    <row r="3286" hidden="1" spans="8:23">
      <c r="H3286" s="258"/>
      <c r="I3286" s="258"/>
      <c r="J3286" s="258"/>
      <c r="K3286" s="258"/>
      <c r="L3286" s="258"/>
      <c r="M3286" s="258"/>
      <c r="N3286" s="258"/>
      <c r="O3286" s="258"/>
      <c r="P3286" s="258"/>
      <c r="Q3286" s="258"/>
      <c r="R3286" s="258"/>
      <c r="S3286" s="258"/>
      <c r="T3286" s="258"/>
      <c r="U3286" s="258"/>
      <c r="V3286" s="279"/>
      <c r="W3286" s="280"/>
    </row>
    <row r="3287" hidden="1" spans="8:23">
      <c r="H3287" s="258"/>
      <c r="I3287" s="258"/>
      <c r="J3287" s="258"/>
      <c r="K3287" s="258"/>
      <c r="L3287" s="258"/>
      <c r="M3287" s="258"/>
      <c r="N3287" s="258"/>
      <c r="O3287" s="258"/>
      <c r="P3287" s="258"/>
      <c r="Q3287" s="258"/>
      <c r="R3287" s="258"/>
      <c r="S3287" s="258"/>
      <c r="T3287" s="258"/>
      <c r="U3287" s="258"/>
      <c r="V3287" s="279"/>
      <c r="W3287" s="280"/>
    </row>
    <row r="3288" hidden="1" spans="8:23">
      <c r="H3288" s="258"/>
      <c r="I3288" s="258"/>
      <c r="J3288" s="258"/>
      <c r="K3288" s="258"/>
      <c r="L3288" s="258"/>
      <c r="M3288" s="258"/>
      <c r="N3288" s="258"/>
      <c r="O3288" s="258"/>
      <c r="P3288" s="258"/>
      <c r="Q3288" s="258"/>
      <c r="R3288" s="258"/>
      <c r="S3288" s="258"/>
      <c r="T3288" s="258"/>
      <c r="U3288" s="258"/>
      <c r="V3288" s="279"/>
      <c r="W3288" s="280"/>
    </row>
    <row r="3289" hidden="1" spans="8:23">
      <c r="H3289" s="258"/>
      <c r="I3289" s="258"/>
      <c r="J3289" s="258"/>
      <c r="K3289" s="258"/>
      <c r="L3289" s="258"/>
      <c r="M3289" s="258"/>
      <c r="N3289" s="258"/>
      <c r="O3289" s="258"/>
      <c r="P3289" s="258"/>
      <c r="Q3289" s="258"/>
      <c r="R3289" s="258"/>
      <c r="S3289" s="258"/>
      <c r="T3289" s="258"/>
      <c r="U3289" s="258"/>
      <c r="V3289" s="279"/>
      <c r="W3289" s="280"/>
    </row>
    <row r="3290" hidden="1" spans="8:23">
      <c r="H3290" s="258"/>
      <c r="I3290" s="258"/>
      <c r="J3290" s="258"/>
      <c r="K3290" s="258"/>
      <c r="L3290" s="258"/>
      <c r="M3290" s="258"/>
      <c r="N3290" s="258"/>
      <c r="O3290" s="258"/>
      <c r="P3290" s="258"/>
      <c r="Q3290" s="258"/>
      <c r="R3290" s="258"/>
      <c r="S3290" s="258"/>
      <c r="T3290" s="258"/>
      <c r="U3290" s="258"/>
      <c r="V3290" s="279"/>
      <c r="W3290" s="280"/>
    </row>
    <row r="3291" hidden="1" spans="8:23">
      <c r="H3291" s="258"/>
      <c r="I3291" s="258"/>
      <c r="J3291" s="258"/>
      <c r="K3291" s="258"/>
      <c r="L3291" s="258"/>
      <c r="M3291" s="258"/>
      <c r="N3291" s="258"/>
      <c r="O3291" s="258"/>
      <c r="P3291" s="258"/>
      <c r="Q3291" s="258"/>
      <c r="R3291" s="258"/>
      <c r="S3291" s="258"/>
      <c r="T3291" s="258"/>
      <c r="U3291" s="258"/>
      <c r="V3291" s="279"/>
      <c r="W3291" s="280"/>
    </row>
    <row r="3292" hidden="1" spans="8:23">
      <c r="H3292" s="258"/>
      <c r="I3292" s="258"/>
      <c r="J3292" s="258"/>
      <c r="K3292" s="258"/>
      <c r="L3292" s="258"/>
      <c r="M3292" s="258"/>
      <c r="N3292" s="258"/>
      <c r="O3292" s="258"/>
      <c r="P3292" s="258"/>
      <c r="Q3292" s="258"/>
      <c r="R3292" s="258"/>
      <c r="S3292" s="258"/>
      <c r="T3292" s="258"/>
      <c r="U3292" s="258"/>
      <c r="V3292" s="279"/>
      <c r="W3292" s="280"/>
    </row>
    <row r="3293" hidden="1" spans="8:23">
      <c r="H3293" s="258"/>
      <c r="I3293" s="258"/>
      <c r="J3293" s="258"/>
      <c r="K3293" s="258"/>
      <c r="L3293" s="258"/>
      <c r="M3293" s="258"/>
      <c r="N3293" s="258"/>
      <c r="O3293" s="258"/>
      <c r="P3293" s="258"/>
      <c r="Q3293" s="258"/>
      <c r="R3293" s="258"/>
      <c r="S3293" s="258"/>
      <c r="T3293" s="258"/>
      <c r="U3293" s="258"/>
      <c r="V3293" s="279"/>
      <c r="W3293" s="280"/>
    </row>
    <row r="3294" hidden="1" spans="8:23">
      <c r="H3294" s="258"/>
      <c r="I3294" s="258"/>
      <c r="J3294" s="258"/>
      <c r="K3294" s="258"/>
      <c r="L3294" s="258"/>
      <c r="M3294" s="258"/>
      <c r="N3294" s="258"/>
      <c r="O3294" s="258"/>
      <c r="P3294" s="258"/>
      <c r="Q3294" s="258"/>
      <c r="R3294" s="258"/>
      <c r="S3294" s="258"/>
      <c r="T3294" s="258"/>
      <c r="U3294" s="258"/>
      <c r="V3294" s="279"/>
      <c r="W3294" s="280"/>
    </row>
    <row r="3295" hidden="1" spans="8:23">
      <c r="H3295" s="258"/>
      <c r="I3295" s="258"/>
      <c r="J3295" s="258"/>
      <c r="K3295" s="258"/>
      <c r="L3295" s="258"/>
      <c r="M3295" s="258"/>
      <c r="N3295" s="258"/>
      <c r="O3295" s="258"/>
      <c r="P3295" s="258"/>
      <c r="Q3295" s="258"/>
      <c r="R3295" s="258"/>
      <c r="S3295" s="258"/>
      <c r="T3295" s="258"/>
      <c r="U3295" s="258"/>
      <c r="V3295" s="279"/>
      <c r="W3295" s="280"/>
    </row>
    <row r="3296" hidden="1" spans="8:23">
      <c r="H3296" s="258"/>
      <c r="I3296" s="258"/>
      <c r="J3296" s="258"/>
      <c r="K3296" s="258"/>
      <c r="L3296" s="258"/>
      <c r="M3296" s="258"/>
      <c r="N3296" s="258"/>
      <c r="O3296" s="258"/>
      <c r="P3296" s="258"/>
      <c r="Q3296" s="258"/>
      <c r="R3296" s="258"/>
      <c r="S3296" s="258"/>
      <c r="T3296" s="258"/>
      <c r="U3296" s="258"/>
      <c r="V3296" s="279"/>
      <c r="W3296" s="280"/>
    </row>
    <row r="3297" hidden="1" spans="8:23">
      <c r="H3297" s="258"/>
      <c r="I3297" s="258"/>
      <c r="J3297" s="258"/>
      <c r="K3297" s="258"/>
      <c r="L3297" s="258"/>
      <c r="M3297" s="258"/>
      <c r="N3297" s="258"/>
      <c r="O3297" s="258"/>
      <c r="P3297" s="258"/>
      <c r="Q3297" s="258"/>
      <c r="R3297" s="258"/>
      <c r="S3297" s="258"/>
      <c r="T3297" s="258"/>
      <c r="U3297" s="258"/>
      <c r="V3297" s="279"/>
      <c r="W3297" s="280"/>
    </row>
    <row r="3298" hidden="1" spans="8:23">
      <c r="H3298" s="258"/>
      <c r="I3298" s="258"/>
      <c r="J3298" s="258"/>
      <c r="K3298" s="258"/>
      <c r="L3298" s="258"/>
      <c r="M3298" s="258"/>
      <c r="N3298" s="258"/>
      <c r="O3298" s="258"/>
      <c r="P3298" s="258"/>
      <c r="Q3298" s="258"/>
      <c r="R3298" s="258"/>
      <c r="S3298" s="258"/>
      <c r="T3298" s="258"/>
      <c r="U3298" s="258"/>
      <c r="V3298" s="279"/>
      <c r="W3298" s="280"/>
    </row>
    <row r="3299" hidden="1" spans="8:23">
      <c r="H3299" s="258"/>
      <c r="I3299" s="258"/>
      <c r="J3299" s="258"/>
      <c r="K3299" s="258"/>
      <c r="L3299" s="258"/>
      <c r="M3299" s="258"/>
      <c r="N3299" s="258"/>
      <c r="O3299" s="258"/>
      <c r="P3299" s="258"/>
      <c r="Q3299" s="258"/>
      <c r="R3299" s="258"/>
      <c r="S3299" s="258"/>
      <c r="T3299" s="258"/>
      <c r="U3299" s="258"/>
      <c r="V3299" s="279"/>
      <c r="W3299" s="280"/>
    </row>
    <row r="3300" hidden="1" spans="8:23">
      <c r="H3300" s="258"/>
      <c r="I3300" s="258"/>
      <c r="J3300" s="258"/>
      <c r="K3300" s="258"/>
      <c r="L3300" s="258"/>
      <c r="M3300" s="258"/>
      <c r="N3300" s="258"/>
      <c r="O3300" s="258"/>
      <c r="P3300" s="258"/>
      <c r="Q3300" s="258"/>
      <c r="R3300" s="258"/>
      <c r="S3300" s="258"/>
      <c r="T3300" s="258"/>
      <c r="U3300" s="258"/>
      <c r="V3300" s="279"/>
      <c r="W3300" s="280"/>
    </row>
    <row r="3301" hidden="1" spans="8:23">
      <c r="H3301" s="258"/>
      <c r="I3301" s="258"/>
      <c r="J3301" s="258"/>
      <c r="K3301" s="258"/>
      <c r="L3301" s="258"/>
      <c r="M3301" s="258"/>
      <c r="N3301" s="258"/>
      <c r="O3301" s="258"/>
      <c r="P3301" s="258"/>
      <c r="Q3301" s="258"/>
      <c r="R3301" s="258"/>
      <c r="S3301" s="258"/>
      <c r="T3301" s="258"/>
      <c r="U3301" s="258"/>
      <c r="V3301" s="279"/>
      <c r="W3301" s="280"/>
    </row>
    <row r="3302" hidden="1" spans="8:23">
      <c r="H3302" s="258"/>
      <c r="I3302" s="258"/>
      <c r="J3302" s="258"/>
      <c r="K3302" s="258"/>
      <c r="L3302" s="258"/>
      <c r="M3302" s="258"/>
      <c r="N3302" s="258"/>
      <c r="O3302" s="258"/>
      <c r="P3302" s="258"/>
      <c r="Q3302" s="258"/>
      <c r="R3302" s="258"/>
      <c r="S3302" s="258"/>
      <c r="T3302" s="258"/>
      <c r="U3302" s="258"/>
      <c r="V3302" s="279"/>
      <c r="W3302" s="280"/>
    </row>
    <row r="3303" hidden="1" spans="8:23">
      <c r="H3303" s="258"/>
      <c r="I3303" s="258"/>
      <c r="J3303" s="258"/>
      <c r="K3303" s="258"/>
      <c r="L3303" s="258"/>
      <c r="M3303" s="258"/>
      <c r="N3303" s="258"/>
      <c r="O3303" s="258"/>
      <c r="P3303" s="258"/>
      <c r="Q3303" s="258"/>
      <c r="R3303" s="258"/>
      <c r="S3303" s="258"/>
      <c r="T3303" s="258"/>
      <c r="U3303" s="258"/>
      <c r="V3303" s="279"/>
      <c r="W3303" s="280"/>
    </row>
    <row r="3304" hidden="1" spans="8:23">
      <c r="H3304" s="258"/>
      <c r="I3304" s="258"/>
      <c r="J3304" s="258"/>
      <c r="K3304" s="258"/>
      <c r="L3304" s="258"/>
      <c r="M3304" s="258"/>
      <c r="N3304" s="258"/>
      <c r="O3304" s="258"/>
      <c r="P3304" s="258"/>
      <c r="Q3304" s="258"/>
      <c r="R3304" s="258"/>
      <c r="S3304" s="258"/>
      <c r="T3304" s="258"/>
      <c r="U3304" s="258"/>
      <c r="V3304" s="279"/>
      <c r="W3304" s="280"/>
    </row>
    <row r="3305" hidden="1" spans="8:23">
      <c r="H3305" s="258"/>
      <c r="I3305" s="258"/>
      <c r="J3305" s="258"/>
      <c r="K3305" s="258"/>
      <c r="L3305" s="258"/>
      <c r="M3305" s="258"/>
      <c r="N3305" s="258"/>
      <c r="O3305" s="258"/>
      <c r="P3305" s="258"/>
      <c r="Q3305" s="258"/>
      <c r="R3305" s="258"/>
      <c r="S3305" s="258"/>
      <c r="T3305" s="258"/>
      <c r="U3305" s="258"/>
      <c r="V3305" s="279"/>
      <c r="W3305" s="280"/>
    </row>
    <row r="3306" hidden="1" spans="8:23">
      <c r="H3306" s="258"/>
      <c r="I3306" s="258"/>
      <c r="J3306" s="258"/>
      <c r="K3306" s="258"/>
      <c r="L3306" s="258"/>
      <c r="M3306" s="258"/>
      <c r="N3306" s="258"/>
      <c r="O3306" s="258"/>
      <c r="P3306" s="258"/>
      <c r="Q3306" s="258"/>
      <c r="R3306" s="258"/>
      <c r="S3306" s="258"/>
      <c r="T3306" s="258"/>
      <c r="U3306" s="258"/>
      <c r="V3306" s="279"/>
      <c r="W3306" s="280"/>
    </row>
    <row r="3307" hidden="1" spans="8:23">
      <c r="H3307" s="258"/>
      <c r="I3307" s="258"/>
      <c r="J3307" s="258"/>
      <c r="K3307" s="258"/>
      <c r="L3307" s="258"/>
      <c r="M3307" s="258"/>
      <c r="N3307" s="258"/>
      <c r="O3307" s="258"/>
      <c r="P3307" s="258"/>
      <c r="Q3307" s="258"/>
      <c r="R3307" s="258"/>
      <c r="S3307" s="258"/>
      <c r="T3307" s="258"/>
      <c r="U3307" s="258"/>
      <c r="V3307" s="279"/>
      <c r="W3307" s="280"/>
    </row>
    <row r="3308" hidden="1" spans="8:23">
      <c r="H3308" s="258"/>
      <c r="I3308" s="258"/>
      <c r="J3308" s="258"/>
      <c r="K3308" s="258"/>
      <c r="L3308" s="258"/>
      <c r="M3308" s="258"/>
      <c r="N3308" s="258"/>
      <c r="O3308" s="258"/>
      <c r="P3308" s="258"/>
      <c r="Q3308" s="258"/>
      <c r="R3308" s="258"/>
      <c r="S3308" s="258"/>
      <c r="T3308" s="258"/>
      <c r="U3308" s="258"/>
      <c r="V3308" s="279"/>
      <c r="W3308" s="280"/>
    </row>
    <row r="3309" hidden="1" spans="8:23">
      <c r="H3309" s="258"/>
      <c r="I3309" s="258"/>
      <c r="J3309" s="258"/>
      <c r="K3309" s="258"/>
      <c r="L3309" s="258"/>
      <c r="M3309" s="258"/>
      <c r="N3309" s="258"/>
      <c r="O3309" s="258"/>
      <c r="P3309" s="258"/>
      <c r="Q3309" s="258"/>
      <c r="R3309" s="258"/>
      <c r="S3309" s="258"/>
      <c r="T3309" s="258"/>
      <c r="U3309" s="258"/>
      <c r="V3309" s="279"/>
      <c r="W3309" s="280"/>
    </row>
    <row r="3310" hidden="1" spans="8:23">
      <c r="H3310" s="258"/>
      <c r="I3310" s="258"/>
      <c r="J3310" s="258"/>
      <c r="K3310" s="258"/>
      <c r="L3310" s="258"/>
      <c r="M3310" s="258"/>
      <c r="N3310" s="258"/>
      <c r="O3310" s="258"/>
      <c r="P3310" s="258"/>
      <c r="Q3310" s="258"/>
      <c r="R3310" s="258"/>
      <c r="S3310" s="258"/>
      <c r="T3310" s="258"/>
      <c r="U3310" s="258"/>
      <c r="V3310" s="279"/>
      <c r="W3310" s="280"/>
    </row>
    <row r="3311" hidden="1" spans="8:23">
      <c r="H3311" s="258"/>
      <c r="I3311" s="258"/>
      <c r="J3311" s="258"/>
      <c r="K3311" s="258"/>
      <c r="L3311" s="258"/>
      <c r="M3311" s="258"/>
      <c r="N3311" s="258"/>
      <c r="O3311" s="258"/>
      <c r="P3311" s="258"/>
      <c r="Q3311" s="258"/>
      <c r="R3311" s="258"/>
      <c r="S3311" s="258"/>
      <c r="T3311" s="258"/>
      <c r="U3311" s="258"/>
      <c r="V3311" s="279"/>
      <c r="W3311" s="280"/>
    </row>
    <row r="3312" hidden="1" spans="8:23">
      <c r="H3312" s="258"/>
      <c r="I3312" s="258"/>
      <c r="J3312" s="258"/>
      <c r="K3312" s="258"/>
      <c r="L3312" s="258"/>
      <c r="M3312" s="258"/>
      <c r="N3312" s="258"/>
      <c r="O3312" s="258"/>
      <c r="P3312" s="258"/>
      <c r="Q3312" s="258"/>
      <c r="R3312" s="258"/>
      <c r="S3312" s="258"/>
      <c r="T3312" s="258"/>
      <c r="U3312" s="258"/>
      <c r="V3312" s="279"/>
      <c r="W3312" s="280"/>
    </row>
    <row r="3313" hidden="1" spans="8:23">
      <c r="H3313" s="258"/>
      <c r="I3313" s="258"/>
      <c r="J3313" s="258"/>
      <c r="K3313" s="258"/>
      <c r="L3313" s="258"/>
      <c r="M3313" s="258"/>
      <c r="N3313" s="258"/>
      <c r="O3313" s="258"/>
      <c r="P3313" s="258"/>
      <c r="Q3313" s="258"/>
      <c r="R3313" s="258"/>
      <c r="S3313" s="258"/>
      <c r="T3313" s="258"/>
      <c r="U3313" s="258"/>
      <c r="V3313" s="279"/>
      <c r="W3313" s="280"/>
    </row>
    <row r="3314" hidden="1" spans="8:23">
      <c r="H3314" s="258"/>
      <c r="I3314" s="258"/>
      <c r="J3314" s="258"/>
      <c r="K3314" s="258"/>
      <c r="L3314" s="258"/>
      <c r="M3314" s="258"/>
      <c r="N3314" s="258"/>
      <c r="O3314" s="258"/>
      <c r="P3314" s="258"/>
      <c r="Q3314" s="258"/>
      <c r="R3314" s="258"/>
      <c r="S3314" s="258"/>
      <c r="T3314" s="258"/>
      <c r="U3314" s="258"/>
      <c r="V3314" s="279"/>
      <c r="W3314" s="280"/>
    </row>
    <row r="3315" hidden="1" spans="8:23">
      <c r="H3315" s="258"/>
      <c r="I3315" s="258"/>
      <c r="J3315" s="258"/>
      <c r="K3315" s="258"/>
      <c r="L3315" s="258"/>
      <c r="M3315" s="258"/>
      <c r="N3315" s="258"/>
      <c r="O3315" s="258"/>
      <c r="P3315" s="258"/>
      <c r="Q3315" s="258"/>
      <c r="R3315" s="258"/>
      <c r="S3315" s="258"/>
      <c r="T3315" s="258"/>
      <c r="U3315" s="258"/>
      <c r="V3315" s="279"/>
      <c r="W3315" s="280"/>
    </row>
    <row r="3316" hidden="1" spans="8:23">
      <c r="H3316" s="258"/>
      <c r="I3316" s="258"/>
      <c r="J3316" s="258"/>
      <c r="K3316" s="258"/>
      <c r="L3316" s="258"/>
      <c r="M3316" s="258"/>
      <c r="N3316" s="258"/>
      <c r="O3316" s="258"/>
      <c r="P3316" s="258"/>
      <c r="Q3316" s="258"/>
      <c r="R3316" s="258"/>
      <c r="S3316" s="258"/>
      <c r="T3316" s="258"/>
      <c r="U3316" s="258"/>
      <c r="V3316" s="279"/>
      <c r="W3316" s="280"/>
    </row>
    <row r="3317" hidden="1" spans="8:23">
      <c r="H3317" s="258"/>
      <c r="I3317" s="258"/>
      <c r="J3317" s="258"/>
      <c r="K3317" s="258"/>
      <c r="L3317" s="258"/>
      <c r="M3317" s="258"/>
      <c r="N3317" s="258"/>
      <c r="O3317" s="258"/>
      <c r="P3317" s="258"/>
      <c r="Q3317" s="258"/>
      <c r="R3317" s="258"/>
      <c r="S3317" s="258"/>
      <c r="T3317" s="258"/>
      <c r="U3317" s="258"/>
      <c r="V3317" s="279"/>
      <c r="W3317" s="280"/>
    </row>
    <row r="3318" hidden="1" spans="8:23">
      <c r="H3318" s="258"/>
      <c r="I3318" s="258"/>
      <c r="J3318" s="258"/>
      <c r="K3318" s="258"/>
      <c r="L3318" s="258"/>
      <c r="M3318" s="258"/>
      <c r="N3318" s="258"/>
      <c r="O3318" s="258"/>
      <c r="P3318" s="258"/>
      <c r="Q3318" s="258"/>
      <c r="R3318" s="258"/>
      <c r="S3318" s="258"/>
      <c r="T3318" s="258"/>
      <c r="U3318" s="258"/>
      <c r="V3318" s="279"/>
      <c r="W3318" s="280"/>
    </row>
    <row r="3319" spans="7:23">
      <c r="G3319" s="258">
        <f t="shared" ref="G3319:U3319" si="40">SUM(G3:G3317)</f>
        <v>38407430.33</v>
      </c>
      <c r="H3319" s="258">
        <f t="shared" si="40"/>
        <v>0</v>
      </c>
      <c r="I3319" s="258">
        <f t="shared" si="40"/>
        <v>13830897.71</v>
      </c>
      <c r="J3319" s="258">
        <f t="shared" si="40"/>
        <v>0</v>
      </c>
      <c r="K3319" s="258">
        <f t="shared" si="40"/>
        <v>0</v>
      </c>
      <c r="L3319" s="258">
        <f t="shared" si="40"/>
        <v>0</v>
      </c>
      <c r="M3319" s="258">
        <f t="shared" si="40"/>
        <v>0</v>
      </c>
      <c r="N3319" s="258">
        <f t="shared" si="40"/>
        <v>46389.89</v>
      </c>
      <c r="O3319" s="258">
        <f t="shared" si="40"/>
        <v>25125</v>
      </c>
      <c r="P3319" s="258">
        <f t="shared" si="40"/>
        <v>14967833.45</v>
      </c>
      <c r="Q3319" s="286">
        <f t="shared" si="40"/>
        <v>1079954.02</v>
      </c>
      <c r="R3319" s="258">
        <f t="shared" si="40"/>
        <v>575342.35</v>
      </c>
      <c r="S3319" s="258">
        <f t="shared" si="40"/>
        <v>32384.95</v>
      </c>
      <c r="T3319" s="258">
        <f t="shared" si="40"/>
        <v>455159.43</v>
      </c>
      <c r="U3319" s="258">
        <f t="shared" si="40"/>
        <v>7392955.29</v>
      </c>
      <c r="V3319" s="279">
        <f>SUM(I3319:U3319)</f>
        <v>38406042.09</v>
      </c>
      <c r="W3319" s="287">
        <f>V3319-G3319</f>
        <v>-1388.23999999464</v>
      </c>
    </row>
    <row r="3321" spans="21:21">
      <c r="U3321" s="259">
        <f>T3319+U3319</f>
        <v>7848114.72</v>
      </c>
    </row>
    <row r="3322" spans="21:22">
      <c r="U3322" s="259">
        <v>6714762.92</v>
      </c>
      <c r="V3322" s="279">
        <f>U3321-U3322</f>
        <v>1133351.8</v>
      </c>
    </row>
  </sheetData>
  <pageMargins left="0.7" right="0.7" top="0.75" bottom="0.75" header="0.3" footer="0.3"/>
  <headerFooter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7" topLeftCell="A8" activePane="bottomLeft" state="frozen"/>
      <selection/>
      <selection pane="bottomLeft" activeCell="G21" sqref="G21"/>
    </sheetView>
  </sheetViews>
  <sheetFormatPr defaultColWidth="9" defaultRowHeight="14"/>
  <cols>
    <col min="1" max="1" width="7.88333333333333" style="217" customWidth="1"/>
    <col min="2" max="2" width="31" customWidth="1"/>
    <col min="3" max="3" width="14.8833333333333" customWidth="1"/>
    <col min="4" max="4" width="15.4416666666667" customWidth="1"/>
    <col min="5" max="5" width="14.8833333333333" customWidth="1"/>
    <col min="6" max="6" width="15.2166666666667" customWidth="1"/>
    <col min="7" max="7" width="12.775" customWidth="1"/>
    <col min="8" max="8" width="15.2166666666667" customWidth="1"/>
  </cols>
  <sheetData>
    <row r="1" ht="15.5" spans="1:9">
      <c r="A1" s="218"/>
      <c r="B1" s="1" t="s">
        <v>0</v>
      </c>
      <c r="C1" s="1"/>
      <c r="D1" s="1"/>
      <c r="E1" s="1"/>
      <c r="F1" s="1"/>
      <c r="G1" s="1"/>
      <c r="H1" s="1"/>
      <c r="I1" s="249"/>
    </row>
    <row r="2" ht="15.5" spans="1:9">
      <c r="A2" s="1" t="s">
        <v>4581</v>
      </c>
      <c r="B2" s="1"/>
      <c r="C2" s="1"/>
      <c r="D2" s="1"/>
      <c r="E2" s="1"/>
      <c r="F2" s="1"/>
      <c r="G2" s="1"/>
      <c r="H2" s="1"/>
      <c r="I2" s="249"/>
    </row>
    <row r="3" ht="16.25" spans="1:9">
      <c r="A3" s="218"/>
      <c r="B3" s="3" t="s">
        <v>4582</v>
      </c>
      <c r="C3" s="3"/>
      <c r="D3" s="3"/>
      <c r="E3" s="3"/>
      <c r="F3" s="3"/>
      <c r="G3" s="3"/>
      <c r="H3" s="3"/>
      <c r="I3" s="249"/>
    </row>
    <row r="4" ht="15.5" spans="1:9">
      <c r="A4" s="219"/>
      <c r="B4" s="220" t="s">
        <v>4583</v>
      </c>
      <c r="C4" s="19" t="s">
        <v>731</v>
      </c>
      <c r="D4" s="221" t="s">
        <v>4584</v>
      </c>
      <c r="E4" s="19" t="s">
        <v>4585</v>
      </c>
      <c r="F4" s="221" t="s">
        <v>677</v>
      </c>
      <c r="G4" s="221" t="s">
        <v>725</v>
      </c>
      <c r="H4" s="20" t="s">
        <v>731</v>
      </c>
      <c r="I4" s="249"/>
    </row>
    <row r="5" ht="15.5" spans="1:9">
      <c r="A5" s="222"/>
      <c r="B5" s="223"/>
      <c r="C5" s="224" t="s">
        <v>729</v>
      </c>
      <c r="D5" s="225" t="s">
        <v>4586</v>
      </c>
      <c r="E5" s="224" t="s">
        <v>729</v>
      </c>
      <c r="F5" s="225" t="s">
        <v>4587</v>
      </c>
      <c r="G5" s="225" t="s">
        <v>731</v>
      </c>
      <c r="H5" s="226" t="s">
        <v>729</v>
      </c>
      <c r="I5" s="249"/>
    </row>
    <row r="6" ht="15.5" spans="1:9">
      <c r="A6" s="222"/>
      <c r="B6" s="223"/>
      <c r="C6" s="227">
        <v>45657</v>
      </c>
      <c r="D6" s="227"/>
      <c r="E6" s="227">
        <v>45658</v>
      </c>
      <c r="F6" s="227" t="s">
        <v>730</v>
      </c>
      <c r="G6" s="227"/>
      <c r="H6" s="228">
        <v>46022</v>
      </c>
      <c r="I6" s="249"/>
    </row>
    <row r="7" ht="16.25" spans="1:9">
      <c r="A7" s="222"/>
      <c r="B7" s="229"/>
      <c r="C7" s="22" t="s">
        <v>6</v>
      </c>
      <c r="D7" s="22" t="s">
        <v>6</v>
      </c>
      <c r="E7" s="22" t="s">
        <v>6</v>
      </c>
      <c r="F7" s="22" t="s">
        <v>6</v>
      </c>
      <c r="G7" s="22" t="s">
        <v>6</v>
      </c>
      <c r="H7" s="23" t="s">
        <v>6</v>
      </c>
      <c r="I7" s="249"/>
    </row>
    <row r="8" ht="15.5" spans="1:9">
      <c r="A8" s="230"/>
      <c r="B8" s="231" t="s">
        <v>741</v>
      </c>
      <c r="C8" s="232"/>
      <c r="D8" s="232"/>
      <c r="E8" s="232"/>
      <c r="F8" s="232"/>
      <c r="G8" s="232"/>
      <c r="H8" s="233"/>
      <c r="I8" s="250"/>
    </row>
    <row r="9" ht="15.5" spans="1:9">
      <c r="A9" s="222">
        <v>3111153</v>
      </c>
      <c r="B9" s="234" t="s">
        <v>4588</v>
      </c>
      <c r="C9" s="12">
        <v>106500</v>
      </c>
      <c r="D9" s="12">
        <v>0</v>
      </c>
      <c r="E9" s="12">
        <f>C9+D9</f>
        <v>106500</v>
      </c>
      <c r="F9" s="12">
        <f>'REPA-Sch'!F283</f>
        <v>0</v>
      </c>
      <c r="G9" s="12">
        <v>0</v>
      </c>
      <c r="H9" s="13">
        <f>E9+F9-G9</f>
        <v>106500</v>
      </c>
      <c r="I9" s="249"/>
    </row>
    <row r="10" ht="15.5" spans="1:9">
      <c r="A10" s="222"/>
      <c r="B10" s="234" t="s">
        <v>4589</v>
      </c>
      <c r="C10" s="12">
        <v>557542.44</v>
      </c>
      <c r="D10" s="12">
        <v>0</v>
      </c>
      <c r="E10" s="12">
        <f t="shared" ref="E10:E12" si="0">C10+D10</f>
        <v>557542.44</v>
      </c>
      <c r="F10" s="12">
        <f>'REPA-Sch'!F290</f>
        <v>30000</v>
      </c>
      <c r="G10" s="12"/>
      <c r="H10" s="13">
        <f t="shared" ref="H10:H12" si="1">E10+F10-G10</f>
        <v>587542.44</v>
      </c>
      <c r="I10" s="249"/>
    </row>
    <row r="11" ht="15.5" spans="1:9">
      <c r="A11" s="222">
        <v>3111252</v>
      </c>
      <c r="B11" s="234" t="s">
        <v>4590</v>
      </c>
      <c r="C11" s="12">
        <v>1216589.88</v>
      </c>
      <c r="D11" s="12">
        <v>0</v>
      </c>
      <c r="E11" s="12">
        <f t="shared" si="0"/>
        <v>1216589.88</v>
      </c>
      <c r="F11" s="12">
        <f>'REPA-Sch'!F289</f>
        <v>72014.59</v>
      </c>
      <c r="G11" s="12">
        <v>0</v>
      </c>
      <c r="H11" s="13">
        <f t="shared" si="1"/>
        <v>1288604.47</v>
      </c>
      <c r="I11" s="249"/>
    </row>
    <row r="12" ht="15.5" spans="1:9">
      <c r="A12" s="222">
        <v>3111256</v>
      </c>
      <c r="B12" s="234" t="s">
        <v>193</v>
      </c>
      <c r="C12" s="12">
        <v>1005531.38</v>
      </c>
      <c r="D12" s="12">
        <v>0</v>
      </c>
      <c r="E12" s="12">
        <f t="shared" si="0"/>
        <v>1005531.38</v>
      </c>
      <c r="F12" s="12">
        <f>'REPA-Sch'!F291</f>
        <v>257911.92</v>
      </c>
      <c r="G12" s="235">
        <v>0</v>
      </c>
      <c r="H12" s="13">
        <f t="shared" si="1"/>
        <v>1263443.3</v>
      </c>
      <c r="I12" s="249"/>
    </row>
    <row r="13" ht="15.5" spans="1:9">
      <c r="A13" s="230"/>
      <c r="B13" s="236" t="s">
        <v>750</v>
      </c>
      <c r="C13" s="237">
        <f>SUM(C9:C12)</f>
        <v>2886163.7</v>
      </c>
      <c r="D13" s="237">
        <f t="shared" ref="D13:H13" si="2">SUM(D9:D12)</f>
        <v>0</v>
      </c>
      <c r="E13" s="237">
        <f t="shared" si="2"/>
        <v>2886163.7</v>
      </c>
      <c r="F13" s="237">
        <f t="shared" si="2"/>
        <v>359926.51</v>
      </c>
      <c r="G13" s="237">
        <f t="shared" si="2"/>
        <v>0</v>
      </c>
      <c r="H13" s="238">
        <f t="shared" si="2"/>
        <v>3246090.21</v>
      </c>
      <c r="I13" s="251"/>
    </row>
    <row r="14" ht="15.5" spans="1:9">
      <c r="A14" s="230"/>
      <c r="B14" s="239"/>
      <c r="C14" s="240"/>
      <c r="D14" s="240"/>
      <c r="E14" s="240"/>
      <c r="F14" s="240"/>
      <c r="G14" s="240"/>
      <c r="H14" s="241"/>
      <c r="I14" s="250"/>
    </row>
    <row r="15" ht="15.5" spans="1:9">
      <c r="A15" s="230"/>
      <c r="B15" s="231"/>
      <c r="C15" s="242"/>
      <c r="D15" s="240"/>
      <c r="E15" s="242"/>
      <c r="F15" s="242"/>
      <c r="G15" s="242"/>
      <c r="H15" s="243"/>
      <c r="I15" s="250"/>
    </row>
    <row r="16" ht="15.5" spans="1:9">
      <c r="A16" s="230"/>
      <c r="B16" s="231" t="s">
        <v>754</v>
      </c>
      <c r="C16" s="242"/>
      <c r="D16" s="240"/>
      <c r="E16" s="242"/>
      <c r="F16" s="242"/>
      <c r="G16" s="242"/>
      <c r="H16" s="243"/>
      <c r="I16" s="250"/>
    </row>
    <row r="17" ht="15.5" spans="1:9">
      <c r="A17" s="222">
        <v>3111354</v>
      </c>
      <c r="B17" s="234" t="s">
        <v>218</v>
      </c>
      <c r="C17" s="12">
        <v>6566256.48</v>
      </c>
      <c r="D17" s="12">
        <v>0</v>
      </c>
      <c r="E17" s="12">
        <f t="shared" ref="E17:E18" si="3">C17+D17</f>
        <v>6566256.48</v>
      </c>
      <c r="F17" s="12">
        <f>'REPA-Sch'!F302</f>
        <v>566740.82</v>
      </c>
      <c r="G17" s="12">
        <v>0</v>
      </c>
      <c r="H17" s="13">
        <f t="shared" ref="H17:H18" si="4">E17+F17-G17</f>
        <v>7132997.3</v>
      </c>
      <c r="I17" s="250"/>
    </row>
    <row r="18" ht="15.5" spans="1:9">
      <c r="A18" s="222">
        <v>3111355</v>
      </c>
      <c r="B18" s="234" t="s">
        <v>4591</v>
      </c>
      <c r="C18" s="12">
        <v>65825655.7</v>
      </c>
      <c r="D18" s="12">
        <v>0</v>
      </c>
      <c r="E18" s="12">
        <f t="shared" si="3"/>
        <v>65825655.7</v>
      </c>
      <c r="F18" s="12">
        <v>0</v>
      </c>
      <c r="G18" s="12">
        <v>0</v>
      </c>
      <c r="H18" s="13">
        <f t="shared" si="4"/>
        <v>65825655.7</v>
      </c>
      <c r="I18" s="250"/>
    </row>
    <row r="19" ht="15.5" spans="1:9">
      <c r="A19" s="222">
        <v>3111353</v>
      </c>
      <c r="B19" s="234" t="s">
        <v>189</v>
      </c>
      <c r="C19" s="12"/>
      <c r="D19" s="12"/>
      <c r="E19" s="12"/>
      <c r="F19" s="12">
        <f>'REPA-Sch'!F301</f>
        <v>54603.64</v>
      </c>
      <c r="G19" s="12"/>
      <c r="H19" s="13"/>
      <c r="I19" s="250"/>
    </row>
    <row r="20" ht="15.5" spans="1:9">
      <c r="A20" s="222">
        <v>3111361</v>
      </c>
      <c r="B20" s="234" t="s">
        <v>227</v>
      </c>
      <c r="C20" s="12"/>
      <c r="D20" s="12"/>
      <c r="E20" s="12"/>
      <c r="F20" s="12">
        <f>'REPA-Sch'!F303</f>
        <v>6423798.92</v>
      </c>
      <c r="G20" s="12"/>
      <c r="H20" s="13"/>
      <c r="I20" s="250"/>
    </row>
    <row r="21" ht="15.5" spans="1:9">
      <c r="A21" s="222">
        <v>3111363</v>
      </c>
      <c r="B21" s="234" t="s">
        <v>228</v>
      </c>
      <c r="C21" s="12"/>
      <c r="D21" s="12"/>
      <c r="E21" s="12"/>
      <c r="F21" s="12">
        <f>'REPA-Sch'!F304</f>
        <v>2212811.55</v>
      </c>
      <c r="G21" s="12"/>
      <c r="H21" s="13"/>
      <c r="I21" s="250"/>
    </row>
    <row r="22" ht="15.5" spans="1:9">
      <c r="A22" s="222"/>
      <c r="B22" s="234"/>
      <c r="C22" s="12"/>
      <c r="D22" s="12"/>
      <c r="E22" s="12"/>
      <c r="F22" s="12"/>
      <c r="G22" s="12"/>
      <c r="H22" s="13"/>
      <c r="I22" s="250"/>
    </row>
    <row r="23" ht="15.5" spans="1:9">
      <c r="A23" s="222"/>
      <c r="B23" s="234"/>
      <c r="C23" s="12"/>
      <c r="D23" s="12"/>
      <c r="E23" s="12"/>
      <c r="F23" s="12"/>
      <c r="G23" s="12"/>
      <c r="H23" s="13"/>
      <c r="I23" s="250"/>
    </row>
    <row r="24" ht="15.5" spans="1:9">
      <c r="A24" s="222"/>
      <c r="B24" s="234"/>
      <c r="C24" s="12"/>
      <c r="D24" s="12"/>
      <c r="E24" s="12"/>
      <c r="F24" s="12"/>
      <c r="G24" s="12"/>
      <c r="H24" s="238"/>
      <c r="I24" s="250"/>
    </row>
    <row r="25" ht="15.5" spans="1:9">
      <c r="A25" s="230"/>
      <c r="B25" s="244" t="s">
        <v>750</v>
      </c>
      <c r="C25" s="237">
        <f>SUM(C17:C24)</f>
        <v>72391912.18</v>
      </c>
      <c r="D25" s="237">
        <f>SUM(D17:D24)</f>
        <v>0</v>
      </c>
      <c r="E25" s="237">
        <f>SUM(E17:E24)</f>
        <v>72391912.18</v>
      </c>
      <c r="F25" s="237">
        <f>SUM(F17:F24)</f>
        <v>9257954.93</v>
      </c>
      <c r="G25" s="237">
        <f>SUM(G17:G24)</f>
        <v>0</v>
      </c>
      <c r="H25" s="245">
        <f>SUM(H17:H18)</f>
        <v>72958653</v>
      </c>
      <c r="I25" s="250"/>
    </row>
    <row r="26" ht="15.5" spans="1:9">
      <c r="A26" s="230"/>
      <c r="B26" s="231"/>
      <c r="C26" s="242"/>
      <c r="D26" s="240"/>
      <c r="E26" s="242"/>
      <c r="F26" s="242"/>
      <c r="G26" s="242"/>
      <c r="H26" s="243"/>
      <c r="I26" s="250"/>
    </row>
    <row r="27" ht="16.25" spans="1:9">
      <c r="A27" s="246"/>
      <c r="B27" s="247" t="s">
        <v>4592</v>
      </c>
      <c r="C27" s="248">
        <f>C25+C13</f>
        <v>75278075.88</v>
      </c>
      <c r="D27" s="248">
        <f t="shared" ref="D27:H27" si="5">D25+D13</f>
        <v>0</v>
      </c>
      <c r="E27" s="248">
        <f t="shared" si="5"/>
        <v>75278075.88</v>
      </c>
      <c r="F27" s="248">
        <f t="shared" si="5"/>
        <v>9617881.44</v>
      </c>
      <c r="G27" s="248">
        <f t="shared" si="5"/>
        <v>0</v>
      </c>
      <c r="H27" s="248">
        <f t="shared" si="5"/>
        <v>76204743.21</v>
      </c>
      <c r="I27" s="249"/>
    </row>
    <row r="28" ht="15.5" spans="1:9">
      <c r="A28" s="218"/>
      <c r="B28" s="249"/>
      <c r="C28" s="12"/>
      <c r="D28" s="249"/>
      <c r="E28" s="12"/>
      <c r="F28" s="12"/>
      <c r="G28" s="249"/>
      <c r="H28" s="12"/>
      <c r="I28" s="249"/>
    </row>
    <row r="29" ht="15.5" spans="1:9">
      <c r="A29" s="218"/>
      <c r="B29" s="249"/>
      <c r="C29" s="12"/>
      <c r="D29" s="249"/>
      <c r="E29" s="12"/>
      <c r="G29" s="249"/>
      <c r="H29" s="12"/>
      <c r="I29" s="249"/>
    </row>
    <row r="30" ht="15.5" spans="1:9">
      <c r="A30" s="218"/>
      <c r="B30" s="249"/>
      <c r="C30" s="12"/>
      <c r="D30" s="249"/>
      <c r="E30" s="12"/>
      <c r="F30" s="12"/>
      <c r="G30" s="249"/>
      <c r="H30" s="12"/>
      <c r="I30" s="249"/>
    </row>
  </sheetData>
  <mergeCells count="4">
    <mergeCell ref="B1:H1"/>
    <mergeCell ref="A2:H2"/>
    <mergeCell ref="B3:H3"/>
    <mergeCell ref="B4:B7"/>
  </mergeCells>
  <pageMargins left="0.7" right="0.7" top="0.75" bottom="0.75" header="0.3" footer="0.3"/>
  <pageSetup paperSize="1" scale="7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0"/>
  <sheetViews>
    <sheetView tabSelected="1" zoomScale="120" zoomScaleNormal="120" workbookViewId="0">
      <pane ySplit="4" topLeftCell="A42" activePane="bottomLeft" state="frozen"/>
      <selection/>
      <selection pane="bottomLeft" activeCell="F74" sqref="F74"/>
    </sheetView>
  </sheetViews>
  <sheetFormatPr defaultColWidth="8.66666666666667" defaultRowHeight="10.5"/>
  <cols>
    <col min="1" max="1" width="7.33333333333333" style="31" customWidth="1"/>
    <col min="2" max="2" width="37.5583333333333" style="32" customWidth="1"/>
    <col min="3" max="3" width="11.8833333333333" style="33" customWidth="1"/>
    <col min="4" max="4" width="10.3333333333333" style="33" customWidth="1"/>
    <col min="5" max="5" width="10.6666666666667" style="33" customWidth="1"/>
    <col min="6" max="6" width="10.1083333333333" style="33" customWidth="1"/>
    <col min="7" max="7" width="10.4416666666667" style="34" customWidth="1"/>
    <col min="8" max="8" width="12.2166666666667" style="35" customWidth="1"/>
    <col min="9" max="9" width="10.6666666666667" style="35" hidden="1" customWidth="1"/>
    <col min="10" max="10" width="10.5583333333333" style="35" customWidth="1"/>
    <col min="11" max="11" width="10" style="35" customWidth="1"/>
    <col min="12" max="12" width="11.1083333333333" style="35" customWidth="1"/>
    <col min="13" max="13" width="3.55833333333333" style="36" customWidth="1"/>
    <col min="14" max="14" width="9.66666666666667" style="32"/>
    <col min="15" max="15" width="3.55833333333333" style="32" customWidth="1"/>
    <col min="16" max="16384" width="8.66666666666667" style="32"/>
  </cols>
  <sheetData>
    <row r="1" spans="1:12">
      <c r="A1" s="37" t="s">
        <v>799</v>
      </c>
      <c r="B1" s="37"/>
      <c r="C1" s="37"/>
      <c r="D1" s="37"/>
      <c r="E1" s="37"/>
      <c r="F1" s="37"/>
      <c r="G1" s="38"/>
      <c r="H1" s="37"/>
      <c r="I1" s="37"/>
      <c r="J1" s="37"/>
      <c r="K1" s="37"/>
      <c r="L1" s="37"/>
    </row>
    <row r="2" spans="1:12">
      <c r="A2" s="37" t="s">
        <v>878</v>
      </c>
      <c r="B2" s="37"/>
      <c r="C2" s="37"/>
      <c r="D2" s="37"/>
      <c r="E2" s="37"/>
      <c r="F2" s="37"/>
      <c r="G2" s="38"/>
      <c r="H2" s="37"/>
      <c r="I2" s="37"/>
      <c r="J2" s="37"/>
      <c r="K2" s="37"/>
      <c r="L2" s="37"/>
    </row>
    <row r="3" s="26" customFormat="1" spans="1:13">
      <c r="A3" s="39"/>
      <c r="B3" s="40"/>
      <c r="C3" s="41">
        <v>2025</v>
      </c>
      <c r="D3" s="42"/>
      <c r="E3" s="42"/>
      <c r="F3" s="42"/>
      <c r="G3" s="43"/>
      <c r="H3" s="44">
        <v>2024</v>
      </c>
      <c r="I3" s="44"/>
      <c r="J3" s="44"/>
      <c r="K3" s="44"/>
      <c r="L3" s="44"/>
      <c r="M3" s="101"/>
    </row>
    <row r="4" s="27" customFormat="1" ht="21" spans="1:13">
      <c r="A4" s="45"/>
      <c r="B4" s="46"/>
      <c r="C4" s="47" t="s">
        <v>820</v>
      </c>
      <c r="D4" s="47" t="s">
        <v>821</v>
      </c>
      <c r="E4" s="47" t="s">
        <v>822</v>
      </c>
      <c r="F4" s="47" t="s">
        <v>879</v>
      </c>
      <c r="G4" s="48" t="s">
        <v>880</v>
      </c>
      <c r="H4" s="49" t="s">
        <v>820</v>
      </c>
      <c r="I4" s="49" t="s">
        <v>821</v>
      </c>
      <c r="J4" s="49" t="s">
        <v>822</v>
      </c>
      <c r="K4" s="49" t="s">
        <v>879</v>
      </c>
      <c r="L4" s="49" t="s">
        <v>880</v>
      </c>
      <c r="M4" s="102"/>
    </row>
    <row r="5" s="26" customFormat="1" spans="1:13">
      <c r="A5" s="39" t="s">
        <v>112</v>
      </c>
      <c r="B5" s="40" t="s">
        <v>231</v>
      </c>
      <c r="C5" s="50"/>
      <c r="D5" s="50"/>
      <c r="E5" s="50"/>
      <c r="F5" s="50"/>
      <c r="G5" s="51"/>
      <c r="H5" s="49"/>
      <c r="I5" s="49"/>
      <c r="J5" s="49"/>
      <c r="K5" s="49"/>
      <c r="L5" s="49"/>
      <c r="M5" s="101"/>
    </row>
    <row r="6" s="26" customFormat="1" ht="14" spans="1:13">
      <c r="A6" s="39"/>
      <c r="B6" s="40"/>
      <c r="C6" s="50"/>
      <c r="D6" s="50"/>
      <c r="E6" s="50"/>
      <c r="F6" s="52"/>
      <c r="G6" s="51"/>
      <c r="H6" s="49"/>
      <c r="I6" s="49"/>
      <c r="J6" s="49"/>
      <c r="K6" s="49"/>
      <c r="L6" s="49"/>
      <c r="M6" s="101"/>
    </row>
    <row r="7" spans="1:12">
      <c r="A7" s="53">
        <v>1311001</v>
      </c>
      <c r="B7" s="54" t="s">
        <v>881</v>
      </c>
      <c r="C7" s="55">
        <v>13000344.28</v>
      </c>
      <c r="D7" s="55"/>
      <c r="E7" s="55">
        <v>13000344.28</v>
      </c>
      <c r="F7" s="55">
        <f>Receipts!Y3</f>
        <v>13830897.71</v>
      </c>
      <c r="G7" s="56">
        <v>346256.589999998</v>
      </c>
      <c r="H7" s="57">
        <v>6327686</v>
      </c>
      <c r="I7" s="57">
        <v>6334012</v>
      </c>
      <c r="J7" s="57">
        <v>12661698</v>
      </c>
      <c r="K7" s="57">
        <v>12894581.62</v>
      </c>
      <c r="L7" s="103">
        <v>-232883.619999999</v>
      </c>
    </row>
    <row r="8" s="26" customFormat="1" spans="1:13">
      <c r="A8" s="53">
        <v>1331002</v>
      </c>
      <c r="B8" s="54" t="s">
        <v>882</v>
      </c>
      <c r="C8" s="55">
        <v>2910592.51</v>
      </c>
      <c r="D8" s="55"/>
      <c r="E8" s="55">
        <v>2910592.51</v>
      </c>
      <c r="F8" s="55">
        <f>Receipts!Y4</f>
        <v>14967833.45</v>
      </c>
      <c r="G8" s="56">
        <v>-6878517</v>
      </c>
      <c r="H8" s="57">
        <v>2910611.42</v>
      </c>
      <c r="I8" s="57">
        <v>1000000</v>
      </c>
      <c r="J8" s="57">
        <v>3910611.42</v>
      </c>
      <c r="K8" s="57">
        <v>1943722.96</v>
      </c>
      <c r="L8" s="103">
        <v>1966888.46</v>
      </c>
      <c r="M8" s="101"/>
    </row>
    <row r="9" s="26" customFormat="1" spans="1:13">
      <c r="A9" s="53" t="s">
        <v>883</v>
      </c>
      <c r="B9" s="54" t="s">
        <v>884</v>
      </c>
      <c r="C9" s="55">
        <v>0</v>
      </c>
      <c r="D9" s="55"/>
      <c r="E9" s="55">
        <v>0</v>
      </c>
      <c r="F9" s="55">
        <f>Receipts!Y73</f>
        <v>575342.35</v>
      </c>
      <c r="G9" s="56">
        <v>-382005.43</v>
      </c>
      <c r="H9" s="57">
        <v>0</v>
      </c>
      <c r="I9" s="57">
        <v>0</v>
      </c>
      <c r="J9" s="57">
        <v>0</v>
      </c>
      <c r="K9" s="57">
        <v>272317.88</v>
      </c>
      <c r="L9" s="103">
        <v>-272317.88</v>
      </c>
      <c r="M9" s="101"/>
    </row>
    <row r="10" s="26" customFormat="1" spans="1:13">
      <c r="A10" s="53" t="s">
        <v>885</v>
      </c>
      <c r="B10" s="54" t="s">
        <v>851</v>
      </c>
      <c r="C10" s="55">
        <v>0</v>
      </c>
      <c r="D10" s="55"/>
      <c r="E10" s="55">
        <v>0</v>
      </c>
      <c r="F10" s="55">
        <f>Receipts!Y74</f>
        <v>32384.95</v>
      </c>
      <c r="G10" s="56">
        <v>-32384.95</v>
      </c>
      <c r="H10" s="57">
        <v>0</v>
      </c>
      <c r="I10" s="57">
        <v>0</v>
      </c>
      <c r="J10" s="57">
        <v>0</v>
      </c>
      <c r="K10" s="57">
        <v>25121.93</v>
      </c>
      <c r="L10" s="103">
        <v>-25121.93</v>
      </c>
      <c r="M10" s="101"/>
    </row>
    <row r="11" s="26" customFormat="1" spans="1:13">
      <c r="A11" s="53">
        <v>1331003</v>
      </c>
      <c r="B11" s="54" t="s">
        <v>886</v>
      </c>
      <c r="C11" s="55">
        <v>801425.37</v>
      </c>
      <c r="D11" s="55"/>
      <c r="E11" s="55">
        <v>801425.37</v>
      </c>
      <c r="F11" s="55">
        <v>1079954.03</v>
      </c>
      <c r="G11" s="56">
        <v>-287416.89</v>
      </c>
      <c r="H11" s="57">
        <v>801425.37</v>
      </c>
      <c r="I11" s="57">
        <v>100000</v>
      </c>
      <c r="J11" s="57">
        <v>901425.37</v>
      </c>
      <c r="K11" s="57">
        <v>710114.41</v>
      </c>
      <c r="L11" s="103">
        <v>191310.96</v>
      </c>
      <c r="M11" s="101"/>
    </row>
    <row r="12" s="26" customFormat="1" spans="1:13">
      <c r="A12" s="53">
        <v>1331008</v>
      </c>
      <c r="B12" s="54" t="s">
        <v>887</v>
      </c>
      <c r="C12" s="55">
        <v>0</v>
      </c>
      <c r="D12" s="55"/>
      <c r="E12" s="55">
        <v>0</v>
      </c>
      <c r="F12" s="55">
        <v>0</v>
      </c>
      <c r="G12" s="56">
        <v>0</v>
      </c>
      <c r="H12" s="57">
        <v>0</v>
      </c>
      <c r="I12" s="57">
        <v>0</v>
      </c>
      <c r="J12" s="57">
        <v>0</v>
      </c>
      <c r="K12" s="57">
        <v>0</v>
      </c>
      <c r="L12" s="103">
        <v>0</v>
      </c>
      <c r="M12" s="101"/>
    </row>
    <row r="13" s="26" customFormat="1" spans="1:13">
      <c r="A13" s="53">
        <v>1331009</v>
      </c>
      <c r="B13" s="54" t="s">
        <v>888</v>
      </c>
      <c r="C13" s="55">
        <v>150000</v>
      </c>
      <c r="D13" s="55"/>
      <c r="E13" s="55">
        <v>150000</v>
      </c>
      <c r="F13" s="55">
        <f>Receipts!Y5</f>
        <v>46389.89</v>
      </c>
      <c r="G13" s="56">
        <v>103610.11</v>
      </c>
      <c r="H13" s="57">
        <v>143000</v>
      </c>
      <c r="I13" s="57">
        <v>0</v>
      </c>
      <c r="J13" s="57">
        <v>143000</v>
      </c>
      <c r="K13" s="57">
        <v>498</v>
      </c>
      <c r="L13" s="103">
        <v>142502</v>
      </c>
      <c r="M13" s="101"/>
    </row>
    <row r="14" s="26" customFormat="1" ht="14" spans="1:13">
      <c r="A14" s="53">
        <v>1331010</v>
      </c>
      <c r="B14" s="54" t="s">
        <v>889</v>
      </c>
      <c r="C14" s="55">
        <v>0</v>
      </c>
      <c r="D14" s="55"/>
      <c r="E14" s="55">
        <v>0</v>
      </c>
      <c r="F14"/>
      <c r="G14" s="56">
        <v>0</v>
      </c>
      <c r="H14" s="57">
        <v>0</v>
      </c>
      <c r="I14" s="57">
        <v>41571</v>
      </c>
      <c r="J14" s="57">
        <v>41571</v>
      </c>
      <c r="K14" s="57">
        <v>565705</v>
      </c>
      <c r="L14" s="103">
        <v>-524134</v>
      </c>
      <c r="M14" s="101"/>
    </row>
    <row r="15" s="26" customFormat="1" spans="1:13">
      <c r="A15" s="53">
        <v>1331011</v>
      </c>
      <c r="B15" s="54" t="s">
        <v>890</v>
      </c>
      <c r="C15" s="55">
        <v>1616370</v>
      </c>
      <c r="D15" s="55"/>
      <c r="E15" s="55">
        <v>1616370</v>
      </c>
      <c r="F15" s="55">
        <v>0</v>
      </c>
      <c r="G15" s="56">
        <v>1616370</v>
      </c>
      <c r="H15" s="57">
        <v>1086000</v>
      </c>
      <c r="I15" s="57">
        <v>2987578.73</v>
      </c>
      <c r="J15" s="57">
        <v>4073578.73</v>
      </c>
      <c r="K15" s="57">
        <v>1355306</v>
      </c>
      <c r="L15" s="103">
        <v>2718272.73</v>
      </c>
      <c r="M15" s="101"/>
    </row>
    <row r="16" s="26" customFormat="1" spans="1:13">
      <c r="A16" s="53">
        <v>1331018</v>
      </c>
      <c r="B16" s="54" t="s">
        <v>891</v>
      </c>
      <c r="C16" s="55">
        <v>77782285.92</v>
      </c>
      <c r="D16" s="55"/>
      <c r="E16" s="55">
        <v>77782285.92</v>
      </c>
      <c r="F16" s="55">
        <v>0</v>
      </c>
      <c r="G16" s="56">
        <v>77782285.92</v>
      </c>
      <c r="H16" s="57">
        <v>128206409.49</v>
      </c>
      <c r="I16" s="57">
        <v>57944216.87</v>
      </c>
      <c r="J16" s="57">
        <v>186150626.36</v>
      </c>
      <c r="K16" s="57">
        <v>48573672.16</v>
      </c>
      <c r="L16" s="103">
        <v>137576954.2</v>
      </c>
      <c r="M16" s="101"/>
    </row>
    <row r="17" s="26" customFormat="1" spans="1:13">
      <c r="A17" s="53">
        <v>1331024</v>
      </c>
      <c r="B17" s="54" t="s">
        <v>211</v>
      </c>
      <c r="C17" s="55">
        <v>67500</v>
      </c>
      <c r="D17" s="55"/>
      <c r="E17" s="55">
        <v>67500</v>
      </c>
      <c r="F17" s="55">
        <v>25125</v>
      </c>
      <c r="G17" s="56">
        <v>49875</v>
      </c>
      <c r="H17" s="57">
        <v>45000</v>
      </c>
      <c r="I17" s="57">
        <v>0</v>
      </c>
      <c r="J17" s="57">
        <v>45000</v>
      </c>
      <c r="K17" s="57">
        <v>64800</v>
      </c>
      <c r="L17" s="103">
        <v>-19800</v>
      </c>
      <c r="M17" s="101"/>
    </row>
    <row r="18" s="26" customFormat="1" spans="1:13">
      <c r="A18" s="58"/>
      <c r="B18" s="59"/>
      <c r="C18" s="60"/>
      <c r="D18" s="60"/>
      <c r="E18" s="60"/>
      <c r="F18" s="60"/>
      <c r="G18" s="61"/>
      <c r="H18" s="62"/>
      <c r="I18" s="62"/>
      <c r="J18" s="62"/>
      <c r="K18" s="62"/>
      <c r="L18" s="62"/>
      <c r="M18" s="101"/>
    </row>
    <row r="19" s="26" customFormat="1" ht="14.75" spans="1:14">
      <c r="A19" s="63"/>
      <c r="B19" s="64" t="s">
        <v>461</v>
      </c>
      <c r="C19" s="65">
        <f>SUM(C7:C17)</f>
        <v>96328518.08</v>
      </c>
      <c r="D19" s="65">
        <f>SUM(D7:D17)</f>
        <v>0</v>
      </c>
      <c r="E19" s="65">
        <f>SUM(E7:E17)</f>
        <v>96328518.08</v>
      </c>
      <c r="F19" s="65">
        <f>SUM(F7:F17)</f>
        <v>30557927.38</v>
      </c>
      <c r="G19" s="66">
        <f>SUM(G7:G18)</f>
        <v>72318073.35</v>
      </c>
      <c r="H19" s="67">
        <f>SUM(H7:H17)</f>
        <v>139520132.28</v>
      </c>
      <c r="I19" s="67">
        <v>68407378.6</v>
      </c>
      <c r="J19" s="67">
        <f>SUM(J7:J17)</f>
        <v>207927510.88</v>
      </c>
      <c r="K19" s="67">
        <f>SUM(K7:K17)</f>
        <v>66405839.96</v>
      </c>
      <c r="L19" s="104">
        <f>SUM(L7:L17)</f>
        <v>141521670.92</v>
      </c>
      <c r="M19" s="101"/>
      <c r="N19"/>
    </row>
    <row r="20" s="26" customFormat="1" spans="1:13">
      <c r="A20" s="68"/>
      <c r="B20" s="69"/>
      <c r="C20" s="70"/>
      <c r="D20" s="71"/>
      <c r="E20" s="71"/>
      <c r="F20" s="70"/>
      <c r="G20" s="72"/>
      <c r="H20" s="73"/>
      <c r="I20" s="73"/>
      <c r="J20" s="105">
        <v>1286150626.36</v>
      </c>
      <c r="K20" s="73"/>
      <c r="L20" s="73"/>
      <c r="M20" s="101"/>
    </row>
    <row r="21" ht="14" spans="1:12">
      <c r="A21" s="39"/>
      <c r="B21" s="40" t="s">
        <v>257</v>
      </c>
      <c r="C21" s="50"/>
      <c r="D21" s="50"/>
      <c r="E21" s="50"/>
      <c r="F21"/>
      <c r="G21" s="51"/>
      <c r="H21" s="57"/>
      <c r="I21" s="57"/>
      <c r="J21" s="57"/>
      <c r="K21" s="57"/>
      <c r="L21" s="103"/>
    </row>
    <row r="22" ht="14" spans="1:12">
      <c r="A22" s="39">
        <v>14120</v>
      </c>
      <c r="B22" s="40" t="s">
        <v>831</v>
      </c>
      <c r="C22"/>
      <c r="D22" s="50"/>
      <c r="E22" s="50"/>
      <c r="F22" s="50"/>
      <c r="G22" s="51"/>
      <c r="H22" s="57"/>
      <c r="I22" s="57"/>
      <c r="J22" s="57"/>
      <c r="K22" s="57"/>
      <c r="L22" s="57"/>
    </row>
    <row r="23" spans="1:15">
      <c r="A23" s="74">
        <v>1412001</v>
      </c>
      <c r="B23" s="75" t="s">
        <v>892</v>
      </c>
      <c r="C23" s="55">
        <v>0</v>
      </c>
      <c r="D23" s="55">
        <v>0</v>
      </c>
      <c r="E23" s="55">
        <v>0</v>
      </c>
      <c r="F23" s="55">
        <v>0</v>
      </c>
      <c r="G23" s="76">
        <v>0</v>
      </c>
      <c r="H23" s="57">
        <v>67026.16</v>
      </c>
      <c r="I23" s="57">
        <v>0</v>
      </c>
      <c r="J23" s="57">
        <v>67026.16</v>
      </c>
      <c r="K23" s="57">
        <v>0</v>
      </c>
      <c r="L23" s="103">
        <v>67026.16</v>
      </c>
      <c r="O23" s="106"/>
    </row>
    <row r="24" spans="1:15">
      <c r="A24" s="74">
        <v>1412002</v>
      </c>
      <c r="B24" s="75" t="s">
        <v>893</v>
      </c>
      <c r="C24" s="55">
        <v>0</v>
      </c>
      <c r="D24" s="55">
        <v>0</v>
      </c>
      <c r="E24" s="55">
        <v>0</v>
      </c>
      <c r="F24" s="55">
        <v>0</v>
      </c>
      <c r="G24" s="76">
        <v>0</v>
      </c>
      <c r="H24" s="57">
        <v>0</v>
      </c>
      <c r="I24" s="57">
        <v>0</v>
      </c>
      <c r="J24" s="57">
        <v>0</v>
      </c>
      <c r="K24" s="57">
        <v>300</v>
      </c>
      <c r="L24" s="103">
        <v>-300</v>
      </c>
      <c r="O24" s="106"/>
    </row>
    <row r="25" spans="1:15">
      <c r="A25" s="74">
        <v>1412003</v>
      </c>
      <c r="B25" s="75" t="s">
        <v>262</v>
      </c>
      <c r="C25" s="55">
        <v>250000</v>
      </c>
      <c r="D25" s="55">
        <v>0</v>
      </c>
      <c r="E25" s="55">
        <v>250000</v>
      </c>
      <c r="F25" s="55">
        <f>Receipts!Y7</f>
        <v>66102.79</v>
      </c>
      <c r="G25" s="76">
        <v>1088842.26</v>
      </c>
      <c r="H25" s="57">
        <v>36100</v>
      </c>
      <c r="I25" s="57">
        <v>208900</v>
      </c>
      <c r="J25" s="57">
        <v>245000</v>
      </c>
      <c r="K25" s="57">
        <v>191100.45</v>
      </c>
      <c r="L25" s="103">
        <v>53899.55</v>
      </c>
      <c r="O25" s="106"/>
    </row>
    <row r="26" spans="1:15">
      <c r="A26" s="74">
        <v>1412004</v>
      </c>
      <c r="B26" s="75" t="s">
        <v>264</v>
      </c>
      <c r="C26" s="55">
        <v>724187.44</v>
      </c>
      <c r="D26" s="55">
        <v>0</v>
      </c>
      <c r="E26" s="55">
        <v>724187.44</v>
      </c>
      <c r="F26" s="55">
        <f>Receipts!Y8+Receipts!Y9</f>
        <v>166321</v>
      </c>
      <c r="G26" s="76">
        <v>69102.79</v>
      </c>
      <c r="H26" s="57">
        <v>486072.97</v>
      </c>
      <c r="I26" s="57">
        <v>0</v>
      </c>
      <c r="J26" s="57">
        <v>486072.97</v>
      </c>
      <c r="K26" s="57">
        <v>33600</v>
      </c>
      <c r="L26" s="103">
        <v>452472.97</v>
      </c>
      <c r="O26" s="106"/>
    </row>
    <row r="27" s="28" customFormat="1" spans="1:15">
      <c r="A27" s="77">
        <v>1412007</v>
      </c>
      <c r="B27" s="78" t="s">
        <v>894</v>
      </c>
      <c r="C27" s="76">
        <v>0</v>
      </c>
      <c r="D27" s="76">
        <v>0</v>
      </c>
      <c r="E27" s="76">
        <v>0</v>
      </c>
      <c r="F27" s="76">
        <f>Receipts!Y10+Receipts!Y11+Receipts!Y71</f>
        <v>489422</v>
      </c>
      <c r="G27" s="76">
        <v>159321</v>
      </c>
      <c r="H27" s="79">
        <v>0</v>
      </c>
      <c r="I27" s="79">
        <v>166032.442</v>
      </c>
      <c r="J27" s="79">
        <v>166032.442</v>
      </c>
      <c r="K27" s="79">
        <v>721610</v>
      </c>
      <c r="L27" s="107">
        <v>-555577.558</v>
      </c>
      <c r="M27" s="108"/>
      <c r="O27" s="109"/>
    </row>
    <row r="28" spans="1:15">
      <c r="A28" s="74">
        <v>1412009</v>
      </c>
      <c r="B28" s="75" t="s">
        <v>266</v>
      </c>
      <c r="C28" s="55">
        <v>60061.66</v>
      </c>
      <c r="D28" s="55">
        <v>0</v>
      </c>
      <c r="E28" s="55">
        <v>60061.66</v>
      </c>
      <c r="F28" s="55">
        <f>Receipts!Y12</f>
        <v>10000</v>
      </c>
      <c r="G28" s="76">
        <v>309350</v>
      </c>
      <c r="H28" s="57">
        <v>147035</v>
      </c>
      <c r="I28" s="103">
        <v>-94000</v>
      </c>
      <c r="J28" s="57">
        <v>53035</v>
      </c>
      <c r="K28" s="57">
        <v>93796.49</v>
      </c>
      <c r="L28" s="103">
        <v>-40761.49</v>
      </c>
      <c r="O28" s="106"/>
    </row>
    <row r="29" spans="1:15">
      <c r="A29" s="74">
        <v>1412022</v>
      </c>
      <c r="B29" s="75" t="s">
        <v>259</v>
      </c>
      <c r="C29" s="80">
        <f>'Budget-Rev'!G10</f>
        <v>1265887.82</v>
      </c>
      <c r="D29" s="55">
        <v>0</v>
      </c>
      <c r="E29" s="55">
        <f>C29+D29</f>
        <v>1265887.82</v>
      </c>
      <c r="F29" s="55">
        <f>Receipts!Y13</f>
        <v>845616.04</v>
      </c>
      <c r="G29" s="76">
        <v>574143.81</v>
      </c>
      <c r="H29" s="57">
        <v>1289920.43</v>
      </c>
      <c r="I29" s="57">
        <v>0</v>
      </c>
      <c r="J29" s="57">
        <v>1289920.43</v>
      </c>
      <c r="K29" s="57">
        <v>1511919.78</v>
      </c>
      <c r="L29" s="103">
        <v>-221999.35</v>
      </c>
      <c r="O29" s="106"/>
    </row>
    <row r="30" ht="11.25" spans="1:12">
      <c r="A30" s="74"/>
      <c r="B30" s="75"/>
      <c r="C30" s="81"/>
      <c r="D30" s="81"/>
      <c r="E30" s="81"/>
      <c r="F30" s="81"/>
      <c r="G30" s="82"/>
      <c r="H30" s="62"/>
      <c r="I30" s="62"/>
      <c r="J30" s="62"/>
      <c r="K30" s="62"/>
      <c r="L30" s="62"/>
    </row>
    <row r="31" ht="11.25" spans="1:12">
      <c r="A31" s="83"/>
      <c r="B31" s="84" t="s">
        <v>895</v>
      </c>
      <c r="C31" s="83">
        <f>SUM(C25:C29)</f>
        <v>2300136.92</v>
      </c>
      <c r="D31" s="83">
        <f>SUM(D23:D30)</f>
        <v>0</v>
      </c>
      <c r="E31" s="83">
        <f>SUM(E23:E30)</f>
        <v>2300136.92</v>
      </c>
      <c r="F31" s="83">
        <f>SUM(F23:F29)</f>
        <v>1577461.83</v>
      </c>
      <c r="G31" s="85">
        <f>SUM(G23:G29)</f>
        <v>2200759.86</v>
      </c>
      <c r="H31" s="83">
        <f>SUM(H23:H29)</f>
        <v>2026154.56</v>
      </c>
      <c r="I31" s="83">
        <v>280932.442</v>
      </c>
      <c r="J31" s="83">
        <f>SUM(J23:J29)</f>
        <v>2307087.002</v>
      </c>
      <c r="K31" s="83">
        <f>SUM(K23:K29)</f>
        <v>2552326.72</v>
      </c>
      <c r="L31" s="110">
        <f>SUM(L23:L30)</f>
        <v>-245239.718</v>
      </c>
    </row>
    <row r="32" spans="1:12">
      <c r="A32" s="74"/>
      <c r="B32" s="75"/>
      <c r="C32" s="80"/>
      <c r="D32" s="81"/>
      <c r="E32" s="81"/>
      <c r="F32" s="80"/>
      <c r="G32" s="82"/>
      <c r="H32" s="62"/>
      <c r="I32" s="62"/>
      <c r="J32" s="62"/>
      <c r="K32" s="62"/>
      <c r="L32" s="93"/>
    </row>
    <row r="33" spans="1:12">
      <c r="A33" s="39">
        <v>11310</v>
      </c>
      <c r="B33" s="39" t="s">
        <v>258</v>
      </c>
      <c r="C33" s="60"/>
      <c r="D33" s="60"/>
      <c r="E33" s="60"/>
      <c r="F33" s="60"/>
      <c r="G33" s="61"/>
      <c r="H33" s="62"/>
      <c r="I33" s="62"/>
      <c r="J33" s="62"/>
      <c r="K33" s="62"/>
      <c r="L33" s="62"/>
    </row>
    <row r="34" spans="1:12">
      <c r="A34" s="74">
        <v>1131000</v>
      </c>
      <c r="B34" s="75" t="s">
        <v>258</v>
      </c>
      <c r="C34" s="55">
        <v>0</v>
      </c>
      <c r="D34" s="55">
        <v>0</v>
      </c>
      <c r="E34" s="55">
        <v>0</v>
      </c>
      <c r="F34" s="55">
        <v>0</v>
      </c>
      <c r="G34" s="76">
        <v>0</v>
      </c>
      <c r="H34" s="62">
        <v>0</v>
      </c>
      <c r="I34" s="62">
        <v>0</v>
      </c>
      <c r="J34" s="57">
        <v>0</v>
      </c>
      <c r="K34" s="57">
        <v>4571.78</v>
      </c>
      <c r="L34" s="103">
        <v>-4571.78</v>
      </c>
    </row>
    <row r="35" ht="11.25" spans="1:12">
      <c r="A35" s="74"/>
      <c r="B35" s="75"/>
      <c r="C35" s="81"/>
      <c r="D35" s="81"/>
      <c r="E35" s="81"/>
      <c r="F35" s="81"/>
      <c r="G35" s="82"/>
      <c r="H35" s="62"/>
      <c r="I35" s="62"/>
      <c r="J35" s="62"/>
      <c r="K35" s="62"/>
      <c r="L35" s="62"/>
    </row>
    <row r="36" ht="11.25" spans="1:12">
      <c r="A36" s="86"/>
      <c r="B36" s="87" t="s">
        <v>896</v>
      </c>
      <c r="C36" s="86">
        <f t="shared" ref="C36:H36" si="0">SUM(C34:C35)</f>
        <v>0</v>
      </c>
      <c r="D36" s="86">
        <f t="shared" si="0"/>
        <v>0</v>
      </c>
      <c r="E36" s="86">
        <f t="shared" si="0"/>
        <v>0</v>
      </c>
      <c r="F36" s="86">
        <f t="shared" si="0"/>
        <v>0</v>
      </c>
      <c r="G36" s="88">
        <f t="shared" si="0"/>
        <v>0</v>
      </c>
      <c r="H36" s="86">
        <f t="shared" si="0"/>
        <v>0</v>
      </c>
      <c r="I36" s="86">
        <v>0</v>
      </c>
      <c r="J36" s="86">
        <f>SUM(J34:J35)</f>
        <v>0</v>
      </c>
      <c r="K36" s="86">
        <f>SUM(K34:K35)</f>
        <v>4571.78</v>
      </c>
      <c r="L36" s="111">
        <f>SUM(L34:L35)</f>
        <v>-4571.78</v>
      </c>
    </row>
    <row r="37" spans="1:12">
      <c r="A37" s="89"/>
      <c r="B37" s="90"/>
      <c r="C37" s="91"/>
      <c r="D37" s="91"/>
      <c r="E37" s="91"/>
      <c r="F37" s="91"/>
      <c r="G37" s="92"/>
      <c r="H37" s="93"/>
      <c r="I37" s="93"/>
      <c r="J37" s="93"/>
      <c r="K37" s="93"/>
      <c r="L37" s="93"/>
    </row>
    <row r="38" spans="1:12">
      <c r="A38" s="39">
        <v>14150</v>
      </c>
      <c r="B38" s="40" t="s">
        <v>897</v>
      </c>
      <c r="C38" s="60"/>
      <c r="D38" s="60"/>
      <c r="E38" s="60"/>
      <c r="F38" s="60"/>
      <c r="G38" s="61"/>
      <c r="H38" s="62"/>
      <c r="I38" s="62"/>
      <c r="J38" s="62"/>
      <c r="K38" s="62"/>
      <c r="L38" s="62"/>
    </row>
    <row r="39" spans="1:12">
      <c r="A39" s="53">
        <v>1415015</v>
      </c>
      <c r="B39" s="54" t="s">
        <v>269</v>
      </c>
      <c r="C39" s="55">
        <v>1000</v>
      </c>
      <c r="D39" s="55">
        <v>0</v>
      </c>
      <c r="E39" s="55">
        <v>1000</v>
      </c>
      <c r="F39" s="55">
        <f>Receipts!Y14</f>
        <v>18350</v>
      </c>
      <c r="G39" s="56">
        <v>-17200</v>
      </c>
      <c r="H39" s="62">
        <v>20000</v>
      </c>
      <c r="I39" s="62">
        <v>885</v>
      </c>
      <c r="J39" s="57">
        <v>20885</v>
      </c>
      <c r="K39" s="57">
        <v>7600</v>
      </c>
      <c r="L39" s="103">
        <v>13285</v>
      </c>
    </row>
    <row r="40" spans="1:12">
      <c r="A40" s="53">
        <v>1415017</v>
      </c>
      <c r="B40" s="54" t="s">
        <v>271</v>
      </c>
      <c r="C40" s="55">
        <v>3450</v>
      </c>
      <c r="D40" s="55">
        <v>0</v>
      </c>
      <c r="E40" s="55">
        <v>3450</v>
      </c>
      <c r="F40" s="55">
        <v>0</v>
      </c>
      <c r="G40" s="56">
        <v>3450</v>
      </c>
      <c r="H40" s="62">
        <v>20000</v>
      </c>
      <c r="I40" s="62">
        <v>0</v>
      </c>
      <c r="J40" s="57">
        <v>20000</v>
      </c>
      <c r="K40" s="57">
        <v>600</v>
      </c>
      <c r="L40" s="103">
        <v>19400</v>
      </c>
    </row>
    <row r="41" spans="1:12">
      <c r="A41" s="53">
        <v>1415052</v>
      </c>
      <c r="B41" s="54" t="s">
        <v>898</v>
      </c>
      <c r="C41" s="55">
        <v>56435</v>
      </c>
      <c r="D41" s="55">
        <v>0</v>
      </c>
      <c r="E41" s="55">
        <v>56435</v>
      </c>
      <c r="F41" s="55">
        <f>Receipts!Y15</f>
        <v>232310</v>
      </c>
      <c r="G41" s="56">
        <v>-175875</v>
      </c>
      <c r="H41" s="62">
        <v>40000</v>
      </c>
      <c r="I41" s="103">
        <v>-20000</v>
      </c>
      <c r="J41" s="57">
        <v>20000</v>
      </c>
      <c r="K41" s="57">
        <v>24944</v>
      </c>
      <c r="L41" s="103">
        <v>-4944</v>
      </c>
    </row>
    <row r="42" ht="11.25" spans="1:12">
      <c r="A42" s="74"/>
      <c r="B42" s="75"/>
      <c r="C42" s="81"/>
      <c r="D42" s="81"/>
      <c r="E42" s="81"/>
      <c r="F42" s="81"/>
      <c r="G42" s="82"/>
      <c r="H42" s="62"/>
      <c r="I42" s="62"/>
      <c r="J42" s="62"/>
      <c r="K42" s="62"/>
      <c r="L42" s="62"/>
    </row>
    <row r="43" ht="11.25" spans="1:12">
      <c r="A43" s="83"/>
      <c r="B43" s="94" t="s">
        <v>899</v>
      </c>
      <c r="C43" s="83">
        <f>SUM(C39:C41)</f>
        <v>60885</v>
      </c>
      <c r="D43" s="83">
        <v>0</v>
      </c>
      <c r="E43" s="83">
        <f>SUM(E39:E41)</f>
        <v>60885</v>
      </c>
      <c r="F43" s="83">
        <f>SUM(F39:F41)</f>
        <v>250660</v>
      </c>
      <c r="G43" s="95">
        <f>SUM(G39:G41)</f>
        <v>-189625</v>
      </c>
      <c r="H43" s="83">
        <f>SUM(H39:H41)</f>
        <v>80000</v>
      </c>
      <c r="I43" s="112">
        <v>-19115</v>
      </c>
      <c r="J43" s="83">
        <f>SUM(J39:J41)</f>
        <v>60885</v>
      </c>
      <c r="K43" s="83">
        <f>SUM(K39:K41)</f>
        <v>33144</v>
      </c>
      <c r="L43" s="83">
        <f>SUM(L39:L41)</f>
        <v>27741</v>
      </c>
    </row>
    <row r="44" spans="1:12">
      <c r="A44" s="74"/>
      <c r="B44" s="75"/>
      <c r="C44" s="81"/>
      <c r="D44" s="81"/>
      <c r="E44" s="81"/>
      <c r="F44" s="81"/>
      <c r="G44" s="82"/>
      <c r="H44" s="62"/>
      <c r="I44" s="62"/>
      <c r="J44" s="62"/>
      <c r="K44" s="62"/>
      <c r="L44" s="62"/>
    </row>
    <row r="45" s="26" customFormat="1" ht="11.25" spans="1:13">
      <c r="A45" s="96"/>
      <c r="B45" s="97" t="s">
        <v>900</v>
      </c>
      <c r="C45" s="98">
        <f t="shared" ref="C45:H45" si="1">C31+C36+C43</f>
        <v>2361021.92</v>
      </c>
      <c r="D45" s="98">
        <f t="shared" si="1"/>
        <v>0</v>
      </c>
      <c r="E45" s="98">
        <f t="shared" si="1"/>
        <v>2361021.92</v>
      </c>
      <c r="F45" s="98">
        <f t="shared" si="1"/>
        <v>1828121.83</v>
      </c>
      <c r="G45" s="99">
        <f t="shared" si="1"/>
        <v>2011134.86</v>
      </c>
      <c r="H45" s="98">
        <f t="shared" si="1"/>
        <v>2106154.56</v>
      </c>
      <c r="I45" s="98">
        <v>261817.442</v>
      </c>
      <c r="J45" s="98">
        <f>J31+J36+J43</f>
        <v>2367972.002</v>
      </c>
      <c r="K45" s="98">
        <f>K31+K43+K36</f>
        <v>2590042.5</v>
      </c>
      <c r="L45" s="113">
        <f>L36+L31+L43</f>
        <v>-222070.498</v>
      </c>
      <c r="M45" s="101"/>
    </row>
    <row r="46" ht="11.25" spans="1:12">
      <c r="A46" s="89"/>
      <c r="B46" s="90"/>
      <c r="C46" s="100"/>
      <c r="D46" s="91"/>
      <c r="E46" s="91"/>
      <c r="F46" s="91"/>
      <c r="G46" s="92"/>
      <c r="H46" s="93"/>
      <c r="I46" s="93"/>
      <c r="J46" s="93"/>
      <c r="K46" s="93"/>
      <c r="L46" s="93"/>
    </row>
    <row r="47" spans="1:12">
      <c r="A47" s="74"/>
      <c r="B47" s="59" t="s">
        <v>275</v>
      </c>
      <c r="C47" s="60"/>
      <c r="D47" s="60"/>
      <c r="E47" s="60"/>
      <c r="F47" s="60"/>
      <c r="G47" s="61"/>
      <c r="H47" s="62"/>
      <c r="I47" s="62"/>
      <c r="J47" s="62"/>
      <c r="K47" s="62"/>
      <c r="L47" s="62"/>
    </row>
    <row r="48" spans="1:12">
      <c r="A48" s="39">
        <v>14220</v>
      </c>
      <c r="B48" s="40" t="s">
        <v>833</v>
      </c>
      <c r="C48" s="60"/>
      <c r="D48" s="60"/>
      <c r="E48" s="60"/>
      <c r="F48" s="60"/>
      <c r="G48" s="61"/>
      <c r="H48" s="62"/>
      <c r="I48" s="62"/>
      <c r="J48" s="62"/>
      <c r="K48" s="62"/>
      <c r="L48" s="62"/>
    </row>
    <row r="49" spans="1:15">
      <c r="A49" s="53">
        <v>1422002</v>
      </c>
      <c r="B49" s="54" t="s">
        <v>901</v>
      </c>
      <c r="C49" s="55">
        <v>7645</v>
      </c>
      <c r="D49" s="55">
        <v>0</v>
      </c>
      <c r="E49" s="55">
        <v>7645</v>
      </c>
      <c r="F49" s="55">
        <f>Receipts!Y16</f>
        <v>16330</v>
      </c>
      <c r="G49" s="56">
        <v>-8685</v>
      </c>
      <c r="H49" s="62">
        <v>2645</v>
      </c>
      <c r="I49" s="62">
        <v>5000</v>
      </c>
      <c r="J49" s="57">
        <v>7645</v>
      </c>
      <c r="K49" s="57">
        <v>7300</v>
      </c>
      <c r="L49" s="103">
        <v>345</v>
      </c>
      <c r="O49" s="106"/>
    </row>
    <row r="50" spans="1:15">
      <c r="A50" s="53">
        <v>1422003</v>
      </c>
      <c r="B50" s="54" t="s">
        <v>902</v>
      </c>
      <c r="C50" s="55">
        <v>16001.18</v>
      </c>
      <c r="D50" s="55">
        <v>0</v>
      </c>
      <c r="E50" s="55">
        <v>16001.18</v>
      </c>
      <c r="F50" s="55">
        <f>Receipts!Y17</f>
        <v>25833.27</v>
      </c>
      <c r="G50" s="56">
        <v>-9832.09</v>
      </c>
      <c r="H50" s="62">
        <v>16001.04</v>
      </c>
      <c r="I50" s="62">
        <v>0</v>
      </c>
      <c r="J50" s="57">
        <v>16001.04</v>
      </c>
      <c r="K50" s="57">
        <v>4100</v>
      </c>
      <c r="L50" s="103">
        <v>11901.04</v>
      </c>
      <c r="O50" s="106"/>
    </row>
    <row r="51" spans="1:15">
      <c r="A51" s="53">
        <v>1422005</v>
      </c>
      <c r="B51" s="54" t="s">
        <v>903</v>
      </c>
      <c r="C51" s="55">
        <v>10020</v>
      </c>
      <c r="D51" s="55">
        <v>0</v>
      </c>
      <c r="E51" s="55">
        <v>10020</v>
      </c>
      <c r="F51" s="55">
        <f>Receipts!Y18</f>
        <v>33210</v>
      </c>
      <c r="G51" s="56">
        <v>-23190</v>
      </c>
      <c r="H51" s="62">
        <v>13020</v>
      </c>
      <c r="I51" s="62">
        <v>0</v>
      </c>
      <c r="J51" s="57">
        <v>13020</v>
      </c>
      <c r="K51" s="57">
        <v>9530</v>
      </c>
      <c r="L51" s="103">
        <v>3490</v>
      </c>
      <c r="O51" s="106"/>
    </row>
    <row r="52" spans="1:15">
      <c r="A52" s="53">
        <v>1422006</v>
      </c>
      <c r="B52" s="54" t="s">
        <v>904</v>
      </c>
      <c r="C52" s="55">
        <v>4680</v>
      </c>
      <c r="D52" s="55">
        <v>0</v>
      </c>
      <c r="E52" s="55">
        <v>4680</v>
      </c>
      <c r="F52" s="55">
        <f>Receipts!Y19</f>
        <v>1540</v>
      </c>
      <c r="G52" s="56">
        <v>3140</v>
      </c>
      <c r="H52" s="62">
        <v>4680</v>
      </c>
      <c r="I52" s="62">
        <v>0</v>
      </c>
      <c r="J52" s="57">
        <v>4680</v>
      </c>
      <c r="K52" s="57">
        <v>1060</v>
      </c>
      <c r="L52" s="103">
        <v>3620</v>
      </c>
      <c r="O52" s="106"/>
    </row>
    <row r="53" ht="14" spans="1:15">
      <c r="A53" s="53">
        <v>1422009</v>
      </c>
      <c r="B53" s="54" t="s">
        <v>905</v>
      </c>
      <c r="C53" s="55">
        <v>4680</v>
      </c>
      <c r="D53" s="55">
        <v>0</v>
      </c>
      <c r="E53" s="55">
        <v>4680</v>
      </c>
      <c r="F53" s="55">
        <f>Receipts!Y20</f>
        <v>17100</v>
      </c>
      <c r="G53" s="56">
        <v>-12420</v>
      </c>
      <c r="H53" s="62">
        <v>4680</v>
      </c>
      <c r="I53" s="62">
        <v>0</v>
      </c>
      <c r="J53" s="57">
        <v>4680</v>
      </c>
      <c r="K53" s="57">
        <v>1500</v>
      </c>
      <c r="L53" s="103">
        <v>3180</v>
      </c>
      <c r="N53"/>
      <c r="O53" s="106"/>
    </row>
    <row r="54" spans="1:15">
      <c r="A54" s="53">
        <v>1422011</v>
      </c>
      <c r="B54" s="54" t="s">
        <v>906</v>
      </c>
      <c r="C54" s="55">
        <v>66376.15</v>
      </c>
      <c r="D54" s="55">
        <v>0</v>
      </c>
      <c r="E54" s="55">
        <v>66376.15</v>
      </c>
      <c r="F54" s="55">
        <f>Receipts!Y21</f>
        <v>317943.37</v>
      </c>
      <c r="G54" s="56">
        <v>-232687.22</v>
      </c>
      <c r="H54" s="62">
        <v>68376.15</v>
      </c>
      <c r="I54" s="62">
        <v>0</v>
      </c>
      <c r="J54" s="57">
        <v>68376.15</v>
      </c>
      <c r="K54" s="57">
        <v>110700</v>
      </c>
      <c r="L54" s="103">
        <v>-42323.85</v>
      </c>
      <c r="O54" s="106"/>
    </row>
    <row r="55" spans="1:15">
      <c r="A55" s="53">
        <v>1422012</v>
      </c>
      <c r="B55" s="54" t="s">
        <v>907</v>
      </c>
      <c r="C55" s="55">
        <v>0</v>
      </c>
      <c r="D55" s="55">
        <v>0</v>
      </c>
      <c r="E55" s="55">
        <v>0</v>
      </c>
      <c r="F55" s="55">
        <v>0</v>
      </c>
      <c r="G55" s="56">
        <v>0</v>
      </c>
      <c r="H55" s="62">
        <v>3070</v>
      </c>
      <c r="I55" s="103">
        <v>-2070</v>
      </c>
      <c r="J55" s="57">
        <v>1000</v>
      </c>
      <c r="K55" s="57">
        <v>700</v>
      </c>
      <c r="L55" s="103">
        <v>300</v>
      </c>
      <c r="O55" s="106"/>
    </row>
    <row r="56" spans="1:15">
      <c r="A56" s="53">
        <v>1422013</v>
      </c>
      <c r="B56" s="54" t="s">
        <v>289</v>
      </c>
      <c r="C56" s="55">
        <v>1725</v>
      </c>
      <c r="D56" s="55">
        <v>0</v>
      </c>
      <c r="E56" s="55">
        <v>1725</v>
      </c>
      <c r="F56" s="55">
        <v>0</v>
      </c>
      <c r="G56" s="56">
        <v>1725</v>
      </c>
      <c r="H56" s="62">
        <v>1725</v>
      </c>
      <c r="I56" s="62">
        <v>0</v>
      </c>
      <c r="J56" s="57">
        <v>1725</v>
      </c>
      <c r="K56" s="57">
        <v>0</v>
      </c>
      <c r="L56" s="103">
        <v>1725</v>
      </c>
      <c r="O56" s="106"/>
    </row>
    <row r="57" spans="1:15">
      <c r="A57" s="53">
        <v>1422017</v>
      </c>
      <c r="B57" s="54" t="s">
        <v>291</v>
      </c>
      <c r="C57" s="55">
        <v>21160</v>
      </c>
      <c r="D57" s="55">
        <v>0</v>
      </c>
      <c r="E57" s="55">
        <v>21160</v>
      </c>
      <c r="F57" s="55">
        <f>Receipts!Y22+Receipts!Y23</f>
        <v>78778</v>
      </c>
      <c r="G57" s="56">
        <v>-57618</v>
      </c>
      <c r="H57" s="62">
        <v>26160</v>
      </c>
      <c r="I57" s="103">
        <v>-20000</v>
      </c>
      <c r="J57" s="57">
        <v>6160</v>
      </c>
      <c r="K57" s="57">
        <v>11050</v>
      </c>
      <c r="L57" s="103">
        <v>-4890</v>
      </c>
      <c r="O57" s="106"/>
    </row>
    <row r="58" spans="1:15">
      <c r="A58" s="53">
        <v>1422018</v>
      </c>
      <c r="B58" s="54" t="s">
        <v>293</v>
      </c>
      <c r="C58" s="55">
        <v>10915</v>
      </c>
      <c r="D58" s="55">
        <v>0</v>
      </c>
      <c r="E58" s="55">
        <v>10915</v>
      </c>
      <c r="F58" s="55">
        <f>Receipts!Y24+Receipts!Y25</f>
        <v>70180</v>
      </c>
      <c r="G58" s="56">
        <v>-55865</v>
      </c>
      <c r="H58" s="62">
        <v>23915</v>
      </c>
      <c r="I58" s="103">
        <v>-8000</v>
      </c>
      <c r="J58" s="57">
        <v>15915</v>
      </c>
      <c r="K58" s="57">
        <v>23010</v>
      </c>
      <c r="L58" s="103">
        <v>-7095</v>
      </c>
      <c r="O58" s="106"/>
    </row>
    <row r="59" spans="1:15">
      <c r="A59" s="53">
        <v>1422019</v>
      </c>
      <c r="B59" s="54" t="s">
        <v>295</v>
      </c>
      <c r="C59" s="55">
        <v>8750</v>
      </c>
      <c r="D59" s="55">
        <v>0</v>
      </c>
      <c r="E59" s="55">
        <v>8750</v>
      </c>
      <c r="F59" s="55">
        <f>Receipts!Y26+Receipts!Y27</f>
        <v>25000</v>
      </c>
      <c r="G59" s="56">
        <v>-16250</v>
      </c>
      <c r="H59" s="62">
        <v>10750</v>
      </c>
      <c r="I59" s="62">
        <v>0</v>
      </c>
      <c r="J59" s="57">
        <v>10750</v>
      </c>
      <c r="K59" s="57">
        <v>10000</v>
      </c>
      <c r="L59" s="103">
        <v>750</v>
      </c>
      <c r="O59" s="106"/>
    </row>
    <row r="60" spans="1:15">
      <c r="A60" s="53">
        <v>1422022</v>
      </c>
      <c r="B60" s="54" t="s">
        <v>297</v>
      </c>
      <c r="C60" s="55">
        <v>414</v>
      </c>
      <c r="D60" s="55">
        <v>0</v>
      </c>
      <c r="E60" s="55">
        <v>414</v>
      </c>
      <c r="F60" s="55">
        <v>0</v>
      </c>
      <c r="G60" s="56">
        <v>414</v>
      </c>
      <c r="H60" s="62">
        <v>414</v>
      </c>
      <c r="I60" s="62">
        <v>0</v>
      </c>
      <c r="J60" s="57">
        <v>414</v>
      </c>
      <c r="K60" s="57">
        <v>500</v>
      </c>
      <c r="L60" s="103">
        <v>-86</v>
      </c>
      <c r="O60" s="106"/>
    </row>
    <row r="61" spans="1:15">
      <c r="A61" s="53">
        <v>1422023</v>
      </c>
      <c r="B61" s="54" t="s">
        <v>299</v>
      </c>
      <c r="C61" s="55">
        <v>15000</v>
      </c>
      <c r="D61" s="55">
        <v>0</v>
      </c>
      <c r="E61" s="55">
        <v>15000</v>
      </c>
      <c r="F61" s="55">
        <f>Receipts!Y28</f>
        <v>6000</v>
      </c>
      <c r="G61" s="56">
        <v>9000</v>
      </c>
      <c r="H61" s="62">
        <v>0</v>
      </c>
      <c r="I61" s="62">
        <v>0</v>
      </c>
      <c r="J61" s="57">
        <v>0</v>
      </c>
      <c r="K61" s="57">
        <v>3000</v>
      </c>
      <c r="L61" s="103">
        <v>-3000</v>
      </c>
      <c r="O61" s="106"/>
    </row>
    <row r="62" spans="1:15">
      <c r="A62" s="53">
        <v>1422024</v>
      </c>
      <c r="B62" s="54" t="s">
        <v>301</v>
      </c>
      <c r="C62" s="55">
        <v>117625</v>
      </c>
      <c r="D62" s="55">
        <v>0</v>
      </c>
      <c r="E62" s="55">
        <v>117625</v>
      </c>
      <c r="F62" s="55">
        <f>Receipts!Y29</f>
        <v>210379.3</v>
      </c>
      <c r="G62" s="56">
        <v>-78104.3</v>
      </c>
      <c r="H62" s="62">
        <v>141625</v>
      </c>
      <c r="I62" s="62">
        <v>0</v>
      </c>
      <c r="J62" s="57">
        <v>141625</v>
      </c>
      <c r="K62" s="57">
        <v>61690</v>
      </c>
      <c r="L62" s="103">
        <v>79935</v>
      </c>
      <c r="O62" s="106"/>
    </row>
    <row r="63" spans="1:15">
      <c r="A63" s="53">
        <v>1422026</v>
      </c>
      <c r="B63" s="54" t="s">
        <v>303</v>
      </c>
      <c r="C63" s="55">
        <v>8800</v>
      </c>
      <c r="D63" s="55">
        <v>0</v>
      </c>
      <c r="E63" s="55">
        <v>8800</v>
      </c>
      <c r="F63" s="55">
        <f>Receipts!Y30+Receipts!Y31</f>
        <v>52970</v>
      </c>
      <c r="G63" s="56">
        <v>-44170</v>
      </c>
      <c r="H63" s="62">
        <v>10800</v>
      </c>
      <c r="I63" s="62">
        <v>0</v>
      </c>
      <c r="J63" s="57">
        <v>10800</v>
      </c>
      <c r="K63" s="57">
        <v>22657</v>
      </c>
      <c r="L63" s="103">
        <v>-11857</v>
      </c>
      <c r="O63" s="106"/>
    </row>
    <row r="64" spans="1:15">
      <c r="A64" s="53">
        <v>1422029</v>
      </c>
      <c r="B64" s="54" t="s">
        <v>908</v>
      </c>
      <c r="C64" s="55">
        <v>1437.5</v>
      </c>
      <c r="D64" s="55">
        <v>0</v>
      </c>
      <c r="E64" s="55">
        <v>1437.5</v>
      </c>
      <c r="F64" s="55">
        <f>Receipts!Y33</f>
        <v>10000</v>
      </c>
      <c r="G64" s="56">
        <v>-8562.5</v>
      </c>
      <c r="H64" s="62">
        <v>2347.5</v>
      </c>
      <c r="I64" s="62">
        <v>0</v>
      </c>
      <c r="J64" s="57">
        <v>2347.5</v>
      </c>
      <c r="K64" s="57">
        <v>1500</v>
      </c>
      <c r="L64" s="103">
        <v>847.5</v>
      </c>
      <c r="O64" s="106"/>
    </row>
    <row r="65" spans="1:15">
      <c r="A65" s="53">
        <v>1422031</v>
      </c>
      <c r="B65" s="54" t="s">
        <v>307</v>
      </c>
      <c r="C65" s="55">
        <v>747.5</v>
      </c>
      <c r="D65" s="55">
        <v>0</v>
      </c>
      <c r="E65" s="55">
        <v>747.5</v>
      </c>
      <c r="F65" s="55">
        <v>0</v>
      </c>
      <c r="G65" s="56">
        <v>747.5</v>
      </c>
      <c r="H65" s="62">
        <v>747.5</v>
      </c>
      <c r="I65" s="62">
        <v>0</v>
      </c>
      <c r="J65" s="57">
        <v>747.5</v>
      </c>
      <c r="K65" s="57">
        <v>1525</v>
      </c>
      <c r="L65" s="103">
        <v>-777.5</v>
      </c>
      <c r="O65" s="106"/>
    </row>
    <row r="66" spans="1:15">
      <c r="A66" s="53">
        <v>1422032</v>
      </c>
      <c r="B66" s="54" t="s">
        <v>309</v>
      </c>
      <c r="C66" s="55">
        <v>3150</v>
      </c>
      <c r="D66" s="55">
        <v>0</v>
      </c>
      <c r="E66" s="55">
        <v>3150</v>
      </c>
      <c r="F66" s="55">
        <f>Receipts!Y34</f>
        <v>3000</v>
      </c>
      <c r="G66" s="56">
        <v>150</v>
      </c>
      <c r="H66" s="62">
        <v>2150</v>
      </c>
      <c r="I66" s="62">
        <v>0</v>
      </c>
      <c r="J66" s="57">
        <v>2150</v>
      </c>
      <c r="K66" s="57">
        <v>1000</v>
      </c>
      <c r="L66" s="103">
        <v>1150</v>
      </c>
      <c r="O66" s="106"/>
    </row>
    <row r="67" spans="1:15">
      <c r="A67" s="53">
        <v>1422033</v>
      </c>
      <c r="B67" s="54" t="s">
        <v>311</v>
      </c>
      <c r="C67" s="55">
        <v>1017000</v>
      </c>
      <c r="D67" s="55">
        <v>0</v>
      </c>
      <c r="E67" s="55">
        <f>C67+D67</f>
        <v>1017000</v>
      </c>
      <c r="F67" s="55">
        <f>Receipts!Y35+Receipts!Y36+Receipts!Y58</f>
        <v>507542.38</v>
      </c>
      <c r="G67" s="56">
        <v>242626.62</v>
      </c>
      <c r="H67" s="62">
        <v>665000</v>
      </c>
      <c r="I67" s="62">
        <v>0</v>
      </c>
      <c r="J67" s="57">
        <v>665000</v>
      </c>
      <c r="K67" s="57">
        <v>613052.1</v>
      </c>
      <c r="L67" s="103">
        <v>51947.9</v>
      </c>
      <c r="O67" s="106"/>
    </row>
    <row r="68" spans="1:15">
      <c r="A68" s="53">
        <v>1422036</v>
      </c>
      <c r="B68" s="54" t="s">
        <v>313</v>
      </c>
      <c r="C68" s="55">
        <v>150000</v>
      </c>
      <c r="D68" s="55">
        <v>0</v>
      </c>
      <c r="E68" s="55">
        <v>150000</v>
      </c>
      <c r="F68" s="55">
        <f>Receipts!Y37+Receipts!Y38</f>
        <v>232327.78</v>
      </c>
      <c r="G68" s="56">
        <v>-82327.78</v>
      </c>
      <c r="H68" s="62">
        <v>160000</v>
      </c>
      <c r="I68" s="62">
        <v>0</v>
      </c>
      <c r="J68" s="57">
        <v>160000</v>
      </c>
      <c r="K68" s="57">
        <v>61350</v>
      </c>
      <c r="L68" s="103">
        <v>98650</v>
      </c>
      <c r="O68" s="106"/>
    </row>
    <row r="69" spans="1:15">
      <c r="A69" s="53">
        <v>1422038</v>
      </c>
      <c r="B69" s="54" t="s">
        <v>315</v>
      </c>
      <c r="C69" s="55">
        <v>73001</v>
      </c>
      <c r="D69" s="55">
        <v>0</v>
      </c>
      <c r="E69" s="55">
        <v>73001</v>
      </c>
      <c r="F69" s="55">
        <f>Receipts!Y39+Receipts!Y40+Receipts!Y32</f>
        <v>54380</v>
      </c>
      <c r="G69" s="56">
        <v>18621</v>
      </c>
      <c r="H69" s="62">
        <v>446915.28</v>
      </c>
      <c r="I69" s="62">
        <v>0</v>
      </c>
      <c r="J69" s="57">
        <v>446915.28</v>
      </c>
      <c r="K69" s="57">
        <v>33034.5</v>
      </c>
      <c r="L69" s="103">
        <v>413880.78</v>
      </c>
      <c r="O69" s="106"/>
    </row>
    <row r="70" spans="1:15">
      <c r="A70" s="53">
        <v>1422040</v>
      </c>
      <c r="B70" s="54" t="s">
        <v>317</v>
      </c>
      <c r="C70" s="55">
        <v>393206.18</v>
      </c>
      <c r="D70" s="55">
        <v>0</v>
      </c>
      <c r="E70" s="55">
        <v>393206.18</v>
      </c>
      <c r="F70" s="55">
        <f>Receipts!Y41+Receipts!Y42</f>
        <v>203390</v>
      </c>
      <c r="G70" s="56">
        <v>218216.18</v>
      </c>
      <c r="H70" s="62">
        <v>0</v>
      </c>
      <c r="I70" s="62">
        <v>0</v>
      </c>
      <c r="J70" s="57">
        <v>0</v>
      </c>
      <c r="K70" s="57">
        <v>283438</v>
      </c>
      <c r="L70" s="103">
        <v>-283438</v>
      </c>
      <c r="O70" s="106"/>
    </row>
    <row r="71" spans="1:15">
      <c r="A71" s="53">
        <v>1422041</v>
      </c>
      <c r="B71" s="54" t="s">
        <v>319</v>
      </c>
      <c r="C71" s="55">
        <v>56000</v>
      </c>
      <c r="D71" s="55">
        <v>0</v>
      </c>
      <c r="E71" s="55">
        <v>56000</v>
      </c>
      <c r="F71" s="55">
        <f>Receipts!Y43</f>
        <v>45000</v>
      </c>
      <c r="G71" s="56">
        <v>11000</v>
      </c>
      <c r="H71" s="62">
        <v>53291.9</v>
      </c>
      <c r="I71" s="62">
        <v>0</v>
      </c>
      <c r="J71" s="57">
        <v>53291.9</v>
      </c>
      <c r="K71" s="57">
        <v>1150</v>
      </c>
      <c r="L71" s="103">
        <v>52141.9</v>
      </c>
      <c r="O71" s="106"/>
    </row>
    <row r="72" spans="1:15">
      <c r="A72" s="53">
        <v>1422042</v>
      </c>
      <c r="B72" s="54" t="s">
        <v>321</v>
      </c>
      <c r="C72" s="55">
        <v>1632.5</v>
      </c>
      <c r="D72" s="55">
        <v>0</v>
      </c>
      <c r="E72" s="55">
        <v>1632.5</v>
      </c>
      <c r="F72" s="55">
        <f>Receipts!Y44</f>
        <v>12000</v>
      </c>
      <c r="G72" s="56">
        <v>-10367.5</v>
      </c>
      <c r="H72" s="62">
        <v>632</v>
      </c>
      <c r="I72" s="62">
        <v>0</v>
      </c>
      <c r="J72" s="57">
        <v>632</v>
      </c>
      <c r="K72" s="57">
        <v>3100</v>
      </c>
      <c r="L72" s="103">
        <v>-2468</v>
      </c>
      <c r="O72" s="106"/>
    </row>
    <row r="73" spans="1:15">
      <c r="A73" s="53">
        <v>1422044</v>
      </c>
      <c r="B73" s="54" t="s">
        <v>323</v>
      </c>
      <c r="C73" s="55">
        <v>160000</v>
      </c>
      <c r="D73" s="55">
        <v>0</v>
      </c>
      <c r="E73" s="55">
        <v>160000</v>
      </c>
      <c r="F73" s="55">
        <f>Receipts!Y45</f>
        <v>187935</v>
      </c>
      <c r="G73" s="56">
        <v>-27935</v>
      </c>
      <c r="H73" s="62">
        <v>176000</v>
      </c>
      <c r="I73" s="62">
        <v>0</v>
      </c>
      <c r="J73" s="57">
        <v>176000</v>
      </c>
      <c r="K73" s="57">
        <v>101550</v>
      </c>
      <c r="L73" s="103">
        <v>74450</v>
      </c>
      <c r="O73" s="106"/>
    </row>
    <row r="74" spans="1:15">
      <c r="A74" s="53">
        <v>1422047</v>
      </c>
      <c r="B74" s="54" t="s">
        <v>325</v>
      </c>
      <c r="C74" s="55">
        <v>1230</v>
      </c>
      <c r="D74" s="55">
        <v>0</v>
      </c>
      <c r="E74" s="55">
        <v>1230</v>
      </c>
      <c r="F74" s="76">
        <f>Receipts!Y46</f>
        <v>4660</v>
      </c>
      <c r="G74" s="56">
        <v>-3430</v>
      </c>
      <c r="H74" s="62">
        <v>230</v>
      </c>
      <c r="I74" s="62">
        <v>0</v>
      </c>
      <c r="J74" s="57">
        <v>230</v>
      </c>
      <c r="K74" s="57">
        <v>0</v>
      </c>
      <c r="L74" s="103">
        <v>230</v>
      </c>
      <c r="O74" s="106"/>
    </row>
    <row r="75" spans="1:15">
      <c r="A75" s="53">
        <v>1422052</v>
      </c>
      <c r="B75" s="54" t="s">
        <v>327</v>
      </c>
      <c r="C75" s="55">
        <v>5255</v>
      </c>
      <c r="D75" s="55">
        <v>0</v>
      </c>
      <c r="E75" s="55">
        <v>5255</v>
      </c>
      <c r="F75" s="55">
        <f>Receipts!Y47+Receipts!Y48</f>
        <v>10000</v>
      </c>
      <c r="G75" s="56">
        <v>-4745</v>
      </c>
      <c r="H75" s="62">
        <v>5255</v>
      </c>
      <c r="I75" s="62">
        <v>0</v>
      </c>
      <c r="J75" s="57">
        <v>5255</v>
      </c>
      <c r="K75" s="57">
        <v>4278</v>
      </c>
      <c r="L75" s="103">
        <v>977</v>
      </c>
      <c r="O75" s="106"/>
    </row>
    <row r="76" spans="1:15">
      <c r="A76" s="53">
        <v>1422053</v>
      </c>
      <c r="B76" s="54" t="s">
        <v>329</v>
      </c>
      <c r="C76" s="55">
        <v>2935</v>
      </c>
      <c r="D76" s="55">
        <v>0</v>
      </c>
      <c r="E76" s="55">
        <v>2935</v>
      </c>
      <c r="F76" s="55">
        <f>Receipts!Y49+Receipts!Y50</f>
        <v>49730</v>
      </c>
      <c r="G76" s="56">
        <v>-46795</v>
      </c>
      <c r="H76" s="62">
        <v>3935</v>
      </c>
      <c r="I76" s="62">
        <v>0</v>
      </c>
      <c r="J76" s="57">
        <v>3935</v>
      </c>
      <c r="K76" s="57">
        <v>11700</v>
      </c>
      <c r="L76" s="103">
        <v>-7765</v>
      </c>
      <c r="O76" s="106"/>
    </row>
    <row r="77" spans="1:15">
      <c r="A77" s="53">
        <v>1422054</v>
      </c>
      <c r="B77" s="54" t="s">
        <v>331</v>
      </c>
      <c r="C77" s="55">
        <v>1265</v>
      </c>
      <c r="D77" s="55">
        <v>0</v>
      </c>
      <c r="E77" s="55">
        <v>1265</v>
      </c>
      <c r="F77" s="55">
        <f>Receipts!Y51</f>
        <v>6000</v>
      </c>
      <c r="G77" s="56">
        <v>-4735</v>
      </c>
      <c r="H77" s="62">
        <v>2265</v>
      </c>
      <c r="I77" s="62">
        <v>0</v>
      </c>
      <c r="J77" s="57">
        <v>2265</v>
      </c>
      <c r="K77" s="57">
        <v>2400</v>
      </c>
      <c r="L77" s="103">
        <v>-135</v>
      </c>
      <c r="O77" s="106"/>
    </row>
    <row r="78" spans="1:15">
      <c r="A78" s="53">
        <v>1422055</v>
      </c>
      <c r="B78" s="54" t="s">
        <v>333</v>
      </c>
      <c r="C78" s="55">
        <v>3725</v>
      </c>
      <c r="D78" s="55">
        <v>0</v>
      </c>
      <c r="E78" s="55">
        <v>3725</v>
      </c>
      <c r="F78" s="55">
        <f>Receipts!Y52</f>
        <v>5000</v>
      </c>
      <c r="G78" s="56">
        <v>-1275</v>
      </c>
      <c r="H78" s="62">
        <v>2725</v>
      </c>
      <c r="I78" s="62">
        <v>0</v>
      </c>
      <c r="J78" s="57">
        <v>2725</v>
      </c>
      <c r="K78" s="57">
        <v>4456</v>
      </c>
      <c r="L78" s="103">
        <v>-1731</v>
      </c>
      <c r="O78" s="106"/>
    </row>
    <row r="79" spans="1:15">
      <c r="A79" s="53">
        <v>1422062</v>
      </c>
      <c r="B79" s="54" t="s">
        <v>335</v>
      </c>
      <c r="C79" s="55">
        <v>5830</v>
      </c>
      <c r="D79" s="55">
        <v>0</v>
      </c>
      <c r="E79" s="55">
        <v>5830</v>
      </c>
      <c r="F79" s="55">
        <f>Receipts!Y53</f>
        <v>2500</v>
      </c>
      <c r="G79" s="56">
        <v>3330</v>
      </c>
      <c r="H79" s="62">
        <v>5830</v>
      </c>
      <c r="I79" s="62">
        <v>0</v>
      </c>
      <c r="J79" s="57">
        <v>5830</v>
      </c>
      <c r="K79" s="57">
        <v>1000</v>
      </c>
      <c r="L79" s="103">
        <v>4830</v>
      </c>
      <c r="O79" s="106"/>
    </row>
    <row r="80" s="28" customFormat="1" spans="1:15">
      <c r="A80" s="114" t="s">
        <v>338</v>
      </c>
      <c r="B80" s="115" t="s">
        <v>337</v>
      </c>
      <c r="C80" s="76">
        <v>4500</v>
      </c>
      <c r="D80" s="76">
        <v>0</v>
      </c>
      <c r="E80" s="76">
        <v>4500</v>
      </c>
      <c r="F80" s="76">
        <f>Receipts!Y54</f>
        <v>10183</v>
      </c>
      <c r="G80" s="56">
        <v>-5683</v>
      </c>
      <c r="H80" s="116">
        <v>0</v>
      </c>
      <c r="I80" s="116">
        <v>0</v>
      </c>
      <c r="J80" s="79">
        <v>0</v>
      </c>
      <c r="K80" s="79">
        <v>0</v>
      </c>
      <c r="L80" s="107">
        <v>0</v>
      </c>
      <c r="M80" s="108"/>
      <c r="O80" s="109"/>
    </row>
    <row r="81" ht="11.25" spans="1:12">
      <c r="A81" s="74"/>
      <c r="B81" s="75"/>
      <c r="C81" s="81"/>
      <c r="D81" s="81"/>
      <c r="E81" s="81"/>
      <c r="F81" s="81"/>
      <c r="G81" s="82"/>
      <c r="H81" s="62"/>
      <c r="I81" s="62"/>
      <c r="J81" s="62"/>
      <c r="K81" s="62"/>
      <c r="L81" s="62"/>
    </row>
    <row r="82" ht="11.25" spans="1:15">
      <c r="A82" s="83"/>
      <c r="B82" s="94" t="s">
        <v>909</v>
      </c>
      <c r="C82" s="83">
        <f t="shared" ref="C82:H82" si="2">SUM(C49:C80)</f>
        <v>2174706.01</v>
      </c>
      <c r="D82" s="83">
        <f t="shared" si="2"/>
        <v>0</v>
      </c>
      <c r="E82" s="83">
        <f t="shared" si="2"/>
        <v>2174706.01</v>
      </c>
      <c r="F82" s="83">
        <f t="shared" si="2"/>
        <v>2198912.1</v>
      </c>
      <c r="G82" s="95">
        <f t="shared" si="2"/>
        <v>-225707.09</v>
      </c>
      <c r="H82" s="83">
        <f t="shared" si="2"/>
        <v>1855185.37</v>
      </c>
      <c r="I82" s="110">
        <v>-25070</v>
      </c>
      <c r="J82" s="83">
        <f>SUM(J49:J80)</f>
        <v>1830115.37</v>
      </c>
      <c r="K82" s="83">
        <f>SUM(K49:K80)</f>
        <v>1391330.6</v>
      </c>
      <c r="L82" s="83">
        <f>SUM(L49:L80)</f>
        <v>438784.77</v>
      </c>
      <c r="O82" s="106"/>
    </row>
    <row r="83" spans="1:12">
      <c r="A83" s="74"/>
      <c r="B83" s="75"/>
      <c r="C83" s="80"/>
      <c r="D83" s="81"/>
      <c r="E83" s="81"/>
      <c r="F83" s="81"/>
      <c r="G83" s="82"/>
      <c r="H83" s="62"/>
      <c r="I83" s="62"/>
      <c r="J83" s="62"/>
      <c r="K83" s="62"/>
      <c r="L83" s="62"/>
    </row>
    <row r="84" spans="1:12">
      <c r="A84" s="39">
        <v>14230</v>
      </c>
      <c r="B84" s="40" t="s">
        <v>339</v>
      </c>
      <c r="C84" s="60"/>
      <c r="D84" s="60"/>
      <c r="E84" s="60"/>
      <c r="F84" s="60"/>
      <c r="G84" s="61"/>
      <c r="H84" s="62"/>
      <c r="I84" s="62"/>
      <c r="J84" s="62"/>
      <c r="K84" s="62"/>
      <c r="L84" s="62"/>
    </row>
    <row r="85" spans="1:15">
      <c r="A85" s="53">
        <v>1423001</v>
      </c>
      <c r="B85" s="54" t="s">
        <v>217</v>
      </c>
      <c r="C85" s="55">
        <v>1753340</v>
      </c>
      <c r="D85" s="55">
        <v>0</v>
      </c>
      <c r="E85" s="55">
        <f>C85+D85</f>
        <v>1753340</v>
      </c>
      <c r="F85" s="55">
        <f>Receipts!Y55</f>
        <v>1931458.2</v>
      </c>
      <c r="G85" s="56">
        <v>148541.8</v>
      </c>
      <c r="H85" s="62">
        <v>1000000</v>
      </c>
      <c r="I85" s="62">
        <v>400000</v>
      </c>
      <c r="J85" s="57">
        <v>1400000</v>
      </c>
      <c r="K85" s="57">
        <v>1939994.12</v>
      </c>
      <c r="L85" s="103">
        <v>-539994.12</v>
      </c>
      <c r="O85" s="106"/>
    </row>
    <row r="86" spans="1:15">
      <c r="A86" s="53">
        <v>1423002</v>
      </c>
      <c r="B86" s="54" t="s">
        <v>342</v>
      </c>
      <c r="C86" s="117">
        <v>5500</v>
      </c>
      <c r="D86" s="55">
        <v>0</v>
      </c>
      <c r="E86" s="55">
        <v>5500</v>
      </c>
      <c r="F86" s="55">
        <v>0</v>
      </c>
      <c r="G86" s="56">
        <v>5500</v>
      </c>
      <c r="H86" s="62">
        <v>4500</v>
      </c>
      <c r="I86" s="62">
        <v>0</v>
      </c>
      <c r="J86" s="57">
        <v>4500</v>
      </c>
      <c r="K86" s="57">
        <v>0</v>
      </c>
      <c r="L86" s="103">
        <v>4500</v>
      </c>
      <c r="O86" s="106"/>
    </row>
    <row r="87" spans="1:15">
      <c r="A87" s="53">
        <v>1423005</v>
      </c>
      <c r="B87" s="54" t="s">
        <v>910</v>
      </c>
      <c r="C87" s="55">
        <v>0</v>
      </c>
      <c r="D87" s="55">
        <v>0</v>
      </c>
      <c r="E87" s="55">
        <v>0</v>
      </c>
      <c r="F87" s="55">
        <v>0</v>
      </c>
      <c r="G87" s="56">
        <v>0</v>
      </c>
      <c r="H87" s="62">
        <v>12500</v>
      </c>
      <c r="I87" s="103">
        <v>-14500</v>
      </c>
      <c r="J87" s="57">
        <v>-2000</v>
      </c>
      <c r="K87" s="57">
        <v>0</v>
      </c>
      <c r="L87" s="103">
        <v>-2000</v>
      </c>
      <c r="O87" s="106"/>
    </row>
    <row r="88" spans="1:15">
      <c r="A88" s="53">
        <v>1423011</v>
      </c>
      <c r="B88" s="54" t="s">
        <v>911</v>
      </c>
      <c r="C88" s="55">
        <v>70500</v>
      </c>
      <c r="D88" s="55">
        <v>0</v>
      </c>
      <c r="E88" s="55">
        <v>70500</v>
      </c>
      <c r="F88" s="55">
        <f>Receipts!Y56</f>
        <v>77804</v>
      </c>
      <c r="G88" s="56">
        <v>-4264</v>
      </c>
      <c r="H88" s="62">
        <v>60500</v>
      </c>
      <c r="I88" s="62">
        <v>0</v>
      </c>
      <c r="J88" s="57">
        <v>60500</v>
      </c>
      <c r="K88" s="57">
        <v>29830</v>
      </c>
      <c r="L88" s="103">
        <v>30670</v>
      </c>
      <c r="O88" s="106"/>
    </row>
    <row r="89" spans="1:15">
      <c r="A89" s="53">
        <v>1423012</v>
      </c>
      <c r="B89" s="54" t="s">
        <v>346</v>
      </c>
      <c r="C89" s="117">
        <v>20000</v>
      </c>
      <c r="D89" s="55"/>
      <c r="E89" s="55">
        <v>20000</v>
      </c>
      <c r="F89" s="55">
        <v>0</v>
      </c>
      <c r="G89" s="56">
        <v>20000</v>
      </c>
      <c r="H89" s="62"/>
      <c r="I89" s="62"/>
      <c r="J89" s="57"/>
      <c r="K89" s="57"/>
      <c r="L89" s="103"/>
      <c r="O89" s="106"/>
    </row>
    <row r="90" spans="1:15">
      <c r="A90" s="53">
        <v>1423013</v>
      </c>
      <c r="B90" s="54" t="s">
        <v>912</v>
      </c>
      <c r="C90" s="117">
        <v>25000</v>
      </c>
      <c r="D90" s="55">
        <v>0</v>
      </c>
      <c r="E90" s="55">
        <v>25000</v>
      </c>
      <c r="F90" s="55">
        <v>0</v>
      </c>
      <c r="G90" s="56">
        <v>25000</v>
      </c>
      <c r="H90" s="62">
        <v>39000</v>
      </c>
      <c r="I90" s="62">
        <v>0</v>
      </c>
      <c r="J90" s="57">
        <v>39000</v>
      </c>
      <c r="K90" s="57">
        <v>0</v>
      </c>
      <c r="L90" s="103">
        <v>39000</v>
      </c>
      <c r="O90" s="106"/>
    </row>
    <row r="91" spans="1:15">
      <c r="A91" s="53">
        <v>1423014</v>
      </c>
      <c r="B91" s="54" t="s">
        <v>913</v>
      </c>
      <c r="C91" s="117">
        <v>8000</v>
      </c>
      <c r="D91" s="55">
        <v>0</v>
      </c>
      <c r="E91" s="55">
        <v>8000</v>
      </c>
      <c r="F91" s="55">
        <v>0</v>
      </c>
      <c r="G91" s="56">
        <v>8000</v>
      </c>
      <c r="H91" s="62">
        <v>11000</v>
      </c>
      <c r="I91" s="103">
        <v>-10000</v>
      </c>
      <c r="J91" s="57">
        <v>1000</v>
      </c>
      <c r="K91" s="57">
        <v>3300</v>
      </c>
      <c r="L91" s="103">
        <v>-2300</v>
      </c>
      <c r="O91" s="106"/>
    </row>
    <row r="92" s="28" customFormat="1" spans="1:15">
      <c r="A92" s="118">
        <v>1423017</v>
      </c>
      <c r="B92" s="115" t="s">
        <v>914</v>
      </c>
      <c r="C92" s="76">
        <v>0</v>
      </c>
      <c r="D92" s="76">
        <v>0</v>
      </c>
      <c r="E92" s="76">
        <v>0</v>
      </c>
      <c r="F92" s="76">
        <f>Receipts!Y57</f>
        <v>29972.5</v>
      </c>
      <c r="G92" s="56">
        <v>-28262.5</v>
      </c>
      <c r="H92" s="116">
        <v>115000</v>
      </c>
      <c r="I92" s="107">
        <v>-95000</v>
      </c>
      <c r="J92" s="79">
        <v>20000</v>
      </c>
      <c r="K92" s="79">
        <v>19624</v>
      </c>
      <c r="L92" s="107">
        <v>376</v>
      </c>
      <c r="M92" s="108"/>
      <c r="O92" s="109"/>
    </row>
    <row r="93" spans="1:15">
      <c r="A93" s="53">
        <v>1423078</v>
      </c>
      <c r="B93" s="54" t="s">
        <v>915</v>
      </c>
      <c r="C93" s="55">
        <v>250000</v>
      </c>
      <c r="D93" s="55">
        <v>0</v>
      </c>
      <c r="E93" s="55">
        <v>250000</v>
      </c>
      <c r="F93" s="55">
        <f>Receipts!Y59</f>
        <v>737418.67</v>
      </c>
      <c r="G93" s="56">
        <v>-448890.67</v>
      </c>
      <c r="H93" s="62">
        <v>180000</v>
      </c>
      <c r="I93" s="62">
        <v>0</v>
      </c>
      <c r="J93" s="57">
        <v>180000</v>
      </c>
      <c r="K93" s="57">
        <v>274436</v>
      </c>
      <c r="L93" s="103">
        <v>-94436</v>
      </c>
      <c r="O93" s="106"/>
    </row>
    <row r="94" spans="1:15">
      <c r="A94" s="53">
        <v>1423099</v>
      </c>
      <c r="B94" s="54" t="s">
        <v>916</v>
      </c>
      <c r="C94" s="55">
        <v>0</v>
      </c>
      <c r="D94" s="55">
        <v>0</v>
      </c>
      <c r="E94" s="55">
        <v>0</v>
      </c>
      <c r="F94" s="55">
        <v>0</v>
      </c>
      <c r="G94" s="56">
        <v>0</v>
      </c>
      <c r="H94" s="116">
        <v>0</v>
      </c>
      <c r="I94" s="62">
        <v>0</v>
      </c>
      <c r="J94" s="57">
        <v>0</v>
      </c>
      <c r="K94" s="57">
        <v>500</v>
      </c>
      <c r="L94" s="103">
        <v>-500</v>
      </c>
      <c r="O94" s="106"/>
    </row>
    <row r="95" s="28" customFormat="1" spans="1:15">
      <c r="A95" s="118">
        <v>1423281</v>
      </c>
      <c r="B95" s="115" t="s">
        <v>354</v>
      </c>
      <c r="C95" s="76">
        <v>50000</v>
      </c>
      <c r="D95" s="76">
        <v>0</v>
      </c>
      <c r="E95" s="76">
        <v>50000</v>
      </c>
      <c r="F95" s="76">
        <f>Receipts!Y60</f>
        <v>190160</v>
      </c>
      <c r="G95" s="56">
        <v>-140160</v>
      </c>
      <c r="H95" s="116">
        <v>100000</v>
      </c>
      <c r="I95" s="107">
        <v>-50000</v>
      </c>
      <c r="J95" s="79">
        <v>50000</v>
      </c>
      <c r="K95" s="79">
        <v>44270</v>
      </c>
      <c r="L95" s="107">
        <v>5730</v>
      </c>
      <c r="M95" s="108"/>
      <c r="O95" s="109"/>
    </row>
    <row r="96" spans="1:15">
      <c r="A96" s="119" t="s">
        <v>357</v>
      </c>
      <c r="B96" s="54" t="s">
        <v>356</v>
      </c>
      <c r="C96" s="55">
        <v>200000</v>
      </c>
      <c r="D96" s="55">
        <v>0</v>
      </c>
      <c r="E96" s="55">
        <v>200000</v>
      </c>
      <c r="F96" s="55">
        <v>0</v>
      </c>
      <c r="G96" s="56">
        <v>200000</v>
      </c>
      <c r="H96" s="62"/>
      <c r="I96" s="103"/>
      <c r="J96" s="57"/>
      <c r="K96" s="57"/>
      <c r="L96" s="103"/>
      <c r="O96" s="106"/>
    </row>
    <row r="97" spans="1:15">
      <c r="A97" s="53">
        <v>1423423</v>
      </c>
      <c r="B97" s="54" t="s">
        <v>917</v>
      </c>
      <c r="C97" s="55">
        <v>0</v>
      </c>
      <c r="D97" s="55">
        <v>0</v>
      </c>
      <c r="E97" s="55">
        <v>0</v>
      </c>
      <c r="F97" s="55">
        <v>0</v>
      </c>
      <c r="G97" s="56">
        <v>0</v>
      </c>
      <c r="H97" s="62">
        <v>35000</v>
      </c>
      <c r="I97" s="103">
        <v>-35000</v>
      </c>
      <c r="J97" s="57">
        <v>0</v>
      </c>
      <c r="K97" s="57">
        <v>0</v>
      </c>
      <c r="L97" s="103">
        <v>0</v>
      </c>
      <c r="O97" s="106"/>
    </row>
    <row r="98" spans="1:15">
      <c r="A98" s="119" t="s">
        <v>358</v>
      </c>
      <c r="B98" s="54" t="s">
        <v>200</v>
      </c>
      <c r="C98" s="117">
        <v>2000</v>
      </c>
      <c r="D98" s="55">
        <v>0</v>
      </c>
      <c r="E98" s="55">
        <v>2000</v>
      </c>
      <c r="F98" s="55">
        <v>0</v>
      </c>
      <c r="G98" s="56">
        <v>2000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O98" s="106"/>
    </row>
    <row r="99" s="28" customFormat="1" spans="1:15">
      <c r="A99" s="118">
        <v>1423506</v>
      </c>
      <c r="B99" s="115" t="s">
        <v>918</v>
      </c>
      <c r="C99" s="117">
        <v>27000</v>
      </c>
      <c r="D99" s="76">
        <v>0</v>
      </c>
      <c r="E99" s="76">
        <v>27000</v>
      </c>
      <c r="F99" s="76">
        <f>Receipts!Y61</f>
        <v>6093</v>
      </c>
      <c r="G99" s="56">
        <v>21882</v>
      </c>
      <c r="H99" s="116">
        <v>0</v>
      </c>
      <c r="I99" s="116">
        <v>0</v>
      </c>
      <c r="J99" s="79">
        <v>0</v>
      </c>
      <c r="K99" s="79">
        <v>9849</v>
      </c>
      <c r="L99" s="107">
        <v>-9849</v>
      </c>
      <c r="M99" s="108"/>
      <c r="O99" s="109"/>
    </row>
    <row r="100" spans="1:15">
      <c r="A100" s="53">
        <v>1423517</v>
      </c>
      <c r="B100" s="54" t="s">
        <v>919</v>
      </c>
      <c r="C100" s="55">
        <v>0</v>
      </c>
      <c r="D100" s="55">
        <v>0</v>
      </c>
      <c r="E100" s="55">
        <v>0</v>
      </c>
      <c r="F100" s="55">
        <f>Receipts!Y62</f>
        <v>171614.25</v>
      </c>
      <c r="G100" s="56">
        <v>-171614.25</v>
      </c>
      <c r="H100" s="62">
        <v>303000</v>
      </c>
      <c r="I100" s="103">
        <v>-13000</v>
      </c>
      <c r="J100" s="57">
        <v>290000</v>
      </c>
      <c r="K100" s="57">
        <v>112208</v>
      </c>
      <c r="L100" s="103">
        <v>177792</v>
      </c>
      <c r="O100" s="106"/>
    </row>
    <row r="101" s="28" customFormat="1" spans="1:15">
      <c r="A101" s="118">
        <v>1423527</v>
      </c>
      <c r="B101" s="115" t="s">
        <v>359</v>
      </c>
      <c r="C101" s="76">
        <v>17002.38</v>
      </c>
      <c r="D101" s="76">
        <v>0</v>
      </c>
      <c r="E101" s="76">
        <v>17002.38</v>
      </c>
      <c r="F101" s="76">
        <f>Receipts!Y63</f>
        <v>3500</v>
      </c>
      <c r="G101" s="56">
        <v>17002.38</v>
      </c>
      <c r="H101" s="116">
        <v>15002.38</v>
      </c>
      <c r="I101" s="116">
        <v>0</v>
      </c>
      <c r="J101" s="79">
        <v>15002.38</v>
      </c>
      <c r="K101" s="79">
        <v>1200</v>
      </c>
      <c r="L101" s="107">
        <v>13802.38</v>
      </c>
      <c r="M101" s="108"/>
      <c r="O101" s="109"/>
    </row>
    <row r="102" ht="11.25" spans="1:12">
      <c r="A102" s="74"/>
      <c r="B102" s="75"/>
      <c r="C102" s="81"/>
      <c r="D102" s="81"/>
      <c r="E102" s="81"/>
      <c r="F102" s="81"/>
      <c r="G102" s="82"/>
      <c r="H102" s="62"/>
      <c r="I102" s="62"/>
      <c r="J102" s="62"/>
      <c r="K102" s="62"/>
      <c r="L102" s="62"/>
    </row>
    <row r="103" ht="11.25" spans="1:15">
      <c r="A103" s="83"/>
      <c r="B103" s="94" t="s">
        <v>920</v>
      </c>
      <c r="C103" s="83">
        <f t="shared" ref="C103:H103" si="3">SUM(C85:C101)</f>
        <v>2428342.38</v>
      </c>
      <c r="D103" s="83">
        <f t="shared" si="3"/>
        <v>0</v>
      </c>
      <c r="E103" s="83">
        <f t="shared" si="3"/>
        <v>2428342.38</v>
      </c>
      <c r="F103" s="83">
        <f t="shared" si="3"/>
        <v>3148020.62</v>
      </c>
      <c r="G103" s="95">
        <f t="shared" si="3"/>
        <v>-345265.24</v>
      </c>
      <c r="H103" s="83">
        <f t="shared" si="3"/>
        <v>1875502.38</v>
      </c>
      <c r="I103" s="83">
        <v>182500</v>
      </c>
      <c r="J103" s="83">
        <f>SUM(J85:J101)</f>
        <v>2058002.38</v>
      </c>
      <c r="K103" s="83">
        <f>SUM(K85:K101)</f>
        <v>2435211.12</v>
      </c>
      <c r="L103" s="110">
        <f>SUM(L85:L101)</f>
        <v>-377208.74</v>
      </c>
      <c r="O103" s="106">
        <f>SUM(O85:O102)</f>
        <v>0</v>
      </c>
    </row>
    <row r="104" ht="14" spans="1:12">
      <c r="A104" s="74"/>
      <c r="B104" s="75"/>
      <c r="C104"/>
      <c r="D104" s="81"/>
      <c r="E104" s="81"/>
      <c r="F104" s="81"/>
      <c r="G104" s="82"/>
      <c r="H104" s="62"/>
      <c r="I104" s="62"/>
      <c r="J104" s="62"/>
      <c r="K104" s="62"/>
      <c r="L104" s="62"/>
    </row>
    <row r="105" ht="11.25" spans="1:12">
      <c r="A105" s="96"/>
      <c r="B105" s="97" t="s">
        <v>921</v>
      </c>
      <c r="C105" s="98">
        <f t="shared" ref="C105:H105" si="4">C82+C103</f>
        <v>4603048.39</v>
      </c>
      <c r="D105" s="98">
        <f t="shared" si="4"/>
        <v>0</v>
      </c>
      <c r="E105" s="98">
        <f t="shared" si="4"/>
        <v>4603048.39</v>
      </c>
      <c r="F105" s="98">
        <f t="shared" si="4"/>
        <v>5346932.72</v>
      </c>
      <c r="G105" s="99">
        <f t="shared" si="4"/>
        <v>-570972.33</v>
      </c>
      <c r="H105" s="98">
        <f t="shared" si="4"/>
        <v>3730687.75</v>
      </c>
      <c r="I105" s="98">
        <v>157430</v>
      </c>
      <c r="J105" s="98">
        <f>J82+J103</f>
        <v>3888117.75</v>
      </c>
      <c r="K105" s="98">
        <f>K82+K103</f>
        <v>3826541.72</v>
      </c>
      <c r="L105" s="98">
        <f>L82+L103</f>
        <v>61576.03</v>
      </c>
    </row>
    <row r="106" ht="11.25" spans="1:12">
      <c r="A106" s="89"/>
      <c r="B106" s="90"/>
      <c r="C106" s="91"/>
      <c r="D106" s="91"/>
      <c r="E106" s="91"/>
      <c r="F106" s="91"/>
      <c r="G106" s="92"/>
      <c r="H106" s="93"/>
      <c r="I106" s="93"/>
      <c r="J106" s="93"/>
      <c r="K106" s="93"/>
      <c r="L106" s="93"/>
    </row>
    <row r="107" spans="1:12">
      <c r="A107" s="58">
        <v>14300</v>
      </c>
      <c r="B107" s="59" t="s">
        <v>363</v>
      </c>
      <c r="C107" s="60"/>
      <c r="D107" s="60"/>
      <c r="E107" s="60"/>
      <c r="F107" s="60"/>
      <c r="G107" s="61"/>
      <c r="H107" s="62"/>
      <c r="I107" s="62"/>
      <c r="J107" s="62"/>
      <c r="K107" s="62"/>
      <c r="L107" s="62"/>
    </row>
    <row r="108" spans="1:15">
      <c r="A108" s="74">
        <v>1430006</v>
      </c>
      <c r="B108" s="75" t="s">
        <v>922</v>
      </c>
      <c r="C108" s="55">
        <v>0</v>
      </c>
      <c r="D108" s="55">
        <v>0</v>
      </c>
      <c r="E108" s="55">
        <v>0</v>
      </c>
      <c r="F108" s="55">
        <f>Receipts!Y65</f>
        <v>94023.37</v>
      </c>
      <c r="G108" s="56">
        <v>-94023.37</v>
      </c>
      <c r="H108" s="62">
        <v>0</v>
      </c>
      <c r="I108" s="62">
        <v>0</v>
      </c>
      <c r="J108" s="57">
        <v>0</v>
      </c>
      <c r="K108" s="57">
        <v>62960.95</v>
      </c>
      <c r="L108" s="103">
        <v>-62960.95</v>
      </c>
      <c r="O108" s="106"/>
    </row>
    <row r="109" spans="1:15">
      <c r="A109" s="74">
        <v>1430006</v>
      </c>
      <c r="B109" s="75" t="s">
        <v>923</v>
      </c>
      <c r="C109" s="55">
        <v>5500</v>
      </c>
      <c r="D109" s="55">
        <v>0</v>
      </c>
      <c r="E109" s="55">
        <v>5500</v>
      </c>
      <c r="F109" s="55">
        <f>Receipts!Y66</f>
        <v>618</v>
      </c>
      <c r="G109" s="56">
        <v>4882</v>
      </c>
      <c r="H109" s="62">
        <v>0</v>
      </c>
      <c r="I109" s="103">
        <v>0</v>
      </c>
      <c r="J109" s="57">
        <v>0</v>
      </c>
      <c r="K109" s="57">
        <v>1454</v>
      </c>
      <c r="L109" s="103">
        <v>-1454</v>
      </c>
      <c r="O109" s="106"/>
    </row>
    <row r="110" spans="1:15">
      <c r="A110" s="74">
        <v>1430007</v>
      </c>
      <c r="B110" s="75" t="s">
        <v>924</v>
      </c>
      <c r="C110" s="55">
        <v>591500</v>
      </c>
      <c r="D110" s="55">
        <v>0</v>
      </c>
      <c r="E110" s="55">
        <f>C110+D110</f>
        <v>591500</v>
      </c>
      <c r="F110" s="55">
        <f>Receipts!Y67</f>
        <v>536621.8</v>
      </c>
      <c r="G110" s="56">
        <v>-86822.55</v>
      </c>
      <c r="H110" s="62">
        <v>430000</v>
      </c>
      <c r="I110" s="103">
        <v>-10000</v>
      </c>
      <c r="J110" s="57">
        <v>420000</v>
      </c>
      <c r="K110" s="57">
        <v>439848</v>
      </c>
      <c r="L110" s="103">
        <v>-19848</v>
      </c>
      <c r="O110" s="106"/>
    </row>
    <row r="111" spans="1:15">
      <c r="A111" s="74">
        <v>1430010</v>
      </c>
      <c r="B111" s="75" t="s">
        <v>925</v>
      </c>
      <c r="C111" s="55">
        <v>41500</v>
      </c>
      <c r="D111" s="55">
        <v>0</v>
      </c>
      <c r="E111" s="55">
        <f>C111</f>
        <v>41500</v>
      </c>
      <c r="F111" s="55">
        <f>Receipts!Y68+Receipts!Y72</f>
        <v>11900</v>
      </c>
      <c r="G111" s="56">
        <v>31300</v>
      </c>
      <c r="H111" s="62">
        <v>0</v>
      </c>
      <c r="I111" s="62">
        <v>0</v>
      </c>
      <c r="J111" s="57">
        <v>0</v>
      </c>
      <c r="K111" s="57">
        <v>12900</v>
      </c>
      <c r="L111" s="103">
        <v>-12900</v>
      </c>
      <c r="O111" s="106"/>
    </row>
    <row r="112" spans="1:15">
      <c r="A112" s="74">
        <v>1430016</v>
      </c>
      <c r="B112" s="75" t="s">
        <v>926</v>
      </c>
      <c r="C112" s="55">
        <v>8500</v>
      </c>
      <c r="D112" s="55">
        <v>0</v>
      </c>
      <c r="E112" s="55">
        <v>8500</v>
      </c>
      <c r="F112" s="55">
        <f>Receipts!Y69</f>
        <v>28584.16</v>
      </c>
      <c r="G112" s="56">
        <v>-20084.16</v>
      </c>
      <c r="H112" s="62">
        <v>0</v>
      </c>
      <c r="I112" s="62">
        <v>0</v>
      </c>
      <c r="J112" s="57">
        <v>0</v>
      </c>
      <c r="K112" s="57">
        <v>6172</v>
      </c>
      <c r="L112" s="103">
        <v>-6172</v>
      </c>
      <c r="O112" s="106"/>
    </row>
    <row r="113" spans="1:12">
      <c r="A113" s="74"/>
      <c r="B113" s="75"/>
      <c r="C113" s="81"/>
      <c r="D113" s="81"/>
      <c r="E113" s="81"/>
      <c r="F113" s="81"/>
      <c r="G113" s="82"/>
      <c r="H113" s="62"/>
      <c r="I113" s="62"/>
      <c r="J113" s="62"/>
      <c r="K113" s="62"/>
      <c r="L113" s="62"/>
    </row>
    <row r="114" ht="11.25" spans="1:12">
      <c r="A114" s="96"/>
      <c r="B114" s="97" t="s">
        <v>927</v>
      </c>
      <c r="C114" s="120">
        <f>SUM(C109:C112)</f>
        <v>647000</v>
      </c>
      <c r="D114" s="120">
        <f>SUM(D108:D112)</f>
        <v>0</v>
      </c>
      <c r="E114" s="120">
        <f>SUM(E108:E112)</f>
        <v>647000</v>
      </c>
      <c r="F114" s="120">
        <f>SUM(F108:F112)</f>
        <v>671747.33</v>
      </c>
      <c r="G114" s="121">
        <f>SUM(G108:G112)</f>
        <v>-164748.08</v>
      </c>
      <c r="H114" s="98">
        <f>SUM(H108:H112)</f>
        <v>430000</v>
      </c>
      <c r="I114" s="113">
        <v>-10000</v>
      </c>
      <c r="J114" s="98">
        <f>SUM(J108:J112)</f>
        <v>420000</v>
      </c>
      <c r="K114" s="98">
        <f>SUM(K108:K112)</f>
        <v>523334.95</v>
      </c>
      <c r="L114" s="113">
        <f>SUM(L108:L112)</f>
        <v>-103334.95</v>
      </c>
    </row>
    <row r="115" ht="14.75" spans="1:12">
      <c r="A115" s="74"/>
      <c r="B115" s="75"/>
      <c r="C115" s="80"/>
      <c r="D115" s="81"/>
      <c r="E115" s="81"/>
      <c r="F115"/>
      <c r="G115" s="82"/>
      <c r="H115" s="62"/>
      <c r="I115" s="93"/>
      <c r="J115" s="62"/>
      <c r="K115" s="62"/>
      <c r="L115" s="93"/>
    </row>
    <row r="116" spans="1:12">
      <c r="A116" s="39">
        <v>14300</v>
      </c>
      <c r="B116" s="59" t="s">
        <v>433</v>
      </c>
      <c r="C116" s="60"/>
      <c r="D116" s="60"/>
      <c r="E116" s="60"/>
      <c r="F116" s="60"/>
      <c r="G116" s="61"/>
      <c r="H116" s="62"/>
      <c r="I116" s="62"/>
      <c r="J116" s="62"/>
      <c r="K116" s="62"/>
      <c r="L116" s="62"/>
    </row>
    <row r="117" spans="1:12">
      <c r="A117" s="74">
        <v>1430004</v>
      </c>
      <c r="B117" s="75" t="s">
        <v>922</v>
      </c>
      <c r="C117" s="55">
        <v>0</v>
      </c>
      <c r="D117" s="55">
        <v>0</v>
      </c>
      <c r="E117" s="55">
        <v>0</v>
      </c>
      <c r="F117" s="55">
        <f>Receipts!Y64</f>
        <v>1312.84</v>
      </c>
      <c r="G117" s="76">
        <v>-1312.84</v>
      </c>
      <c r="H117" s="62">
        <v>0</v>
      </c>
      <c r="I117" s="62">
        <v>0</v>
      </c>
      <c r="J117" s="57">
        <v>0</v>
      </c>
      <c r="K117" s="57">
        <v>54082.21</v>
      </c>
      <c r="L117" s="139">
        <v>-54082.21</v>
      </c>
    </row>
    <row r="118" spans="1:12">
      <c r="A118" s="74"/>
      <c r="B118" s="75"/>
      <c r="C118" s="81"/>
      <c r="D118" s="81"/>
      <c r="E118" s="81"/>
      <c r="F118" s="81"/>
      <c r="G118" s="82"/>
      <c r="H118" s="62"/>
      <c r="I118" s="62"/>
      <c r="J118" s="62"/>
      <c r="K118" s="62"/>
      <c r="L118" s="62"/>
    </row>
    <row r="119" s="26" customFormat="1" ht="11.25" spans="1:13">
      <c r="A119" s="96"/>
      <c r="B119" s="97" t="s">
        <v>928</v>
      </c>
      <c r="C119" s="98">
        <f t="shared" ref="C119:H119" si="5">SUM(C117:C118)</f>
        <v>0</v>
      </c>
      <c r="D119" s="98">
        <f t="shared" si="5"/>
        <v>0</v>
      </c>
      <c r="E119" s="98">
        <f t="shared" si="5"/>
        <v>0</v>
      </c>
      <c r="F119" s="98">
        <f t="shared" si="5"/>
        <v>1312.84</v>
      </c>
      <c r="G119" s="99">
        <f t="shared" si="5"/>
        <v>-1312.84</v>
      </c>
      <c r="H119" s="98">
        <f t="shared" si="5"/>
        <v>0</v>
      </c>
      <c r="I119" s="98">
        <v>0</v>
      </c>
      <c r="J119" s="98">
        <f>SUM(J117:J118)</f>
        <v>0</v>
      </c>
      <c r="K119" s="98">
        <f>SUM(K117:K118)</f>
        <v>54082.21</v>
      </c>
      <c r="L119" s="113">
        <f>SUM(L117:L118)</f>
        <v>-54082.21</v>
      </c>
      <c r="M119" s="101"/>
    </row>
    <row r="120" ht="12" spans="1:12">
      <c r="A120" s="89"/>
      <c r="B120" s="90"/>
      <c r="C120" s="91"/>
      <c r="D120" s="91"/>
      <c r="E120" s="91"/>
      <c r="F120" s="91"/>
      <c r="G120" s="92"/>
      <c r="H120" s="93"/>
      <c r="I120" s="93"/>
      <c r="J120" s="93"/>
      <c r="K120" s="93"/>
      <c r="L120" s="93"/>
    </row>
    <row r="121" s="26" customFormat="1" ht="11.25" spans="1:14">
      <c r="A121" s="122"/>
      <c r="B121" s="123" t="s">
        <v>591</v>
      </c>
      <c r="C121" s="124">
        <f t="shared" ref="C121:H121" si="6">C45+C105+C114+C119</f>
        <v>7611070.31</v>
      </c>
      <c r="D121" s="124">
        <f t="shared" si="6"/>
        <v>0</v>
      </c>
      <c r="E121" s="124">
        <f t="shared" si="6"/>
        <v>7611070.31</v>
      </c>
      <c r="F121" s="124">
        <f t="shared" si="6"/>
        <v>7848114.72</v>
      </c>
      <c r="G121" s="125">
        <f t="shared" si="6"/>
        <v>1274101.61</v>
      </c>
      <c r="H121" s="124">
        <f t="shared" si="6"/>
        <v>6266842.31</v>
      </c>
      <c r="I121" s="124">
        <v>409247.442</v>
      </c>
      <c r="J121" s="124">
        <f>J45+J105+J114+J119</f>
        <v>6676089.752</v>
      </c>
      <c r="K121" s="124">
        <f>K45+K105+K114+K119</f>
        <v>6994001.38</v>
      </c>
      <c r="L121" s="140">
        <f>L45+L105+L114+L119</f>
        <v>-317911.628</v>
      </c>
      <c r="M121" s="101"/>
      <c r="N121" s="141"/>
    </row>
    <row r="122" ht="14.75" spans="1:14">
      <c r="A122" s="126"/>
      <c r="B122" s="127"/>
      <c r="C122" s="128"/>
      <c r="D122" s="128"/>
      <c r="E122" s="128"/>
      <c r="F122" s="129">
        <f>F121-F279</f>
        <v>-2917618.21</v>
      </c>
      <c r="G122" s="130"/>
      <c r="H122" s="131"/>
      <c r="I122" s="131"/>
      <c r="J122" s="131"/>
      <c r="K122" s="131"/>
      <c r="L122" s="131"/>
      <c r="N122"/>
    </row>
    <row r="123" s="26" customFormat="1" ht="11.25" spans="1:13">
      <c r="A123" s="63"/>
      <c r="B123" s="64" t="s">
        <v>434</v>
      </c>
      <c r="C123" s="67">
        <f t="shared" ref="C123:H123" si="7">C19+C121</f>
        <v>103939588.39</v>
      </c>
      <c r="D123" s="67">
        <f t="shared" si="7"/>
        <v>0</v>
      </c>
      <c r="E123" s="67">
        <f t="shared" si="7"/>
        <v>103939588.39</v>
      </c>
      <c r="F123" s="67">
        <f t="shared" si="7"/>
        <v>38406042.1</v>
      </c>
      <c r="G123" s="132">
        <f t="shared" si="7"/>
        <v>73592174.96</v>
      </c>
      <c r="H123" s="67">
        <f t="shared" si="7"/>
        <v>145786974.59</v>
      </c>
      <c r="I123" s="67">
        <v>68816626.042</v>
      </c>
      <c r="J123" s="67">
        <f>J19+J121</f>
        <v>214603600.632</v>
      </c>
      <c r="K123" s="67">
        <f>K19+K121</f>
        <v>73399841.34</v>
      </c>
      <c r="L123" s="67">
        <f>L19+L121</f>
        <v>141203759.292</v>
      </c>
      <c r="M123" s="101"/>
    </row>
    <row r="124" spans="1:12">
      <c r="A124" s="133"/>
      <c r="B124" s="134"/>
      <c r="C124" s="135"/>
      <c r="D124" s="135"/>
      <c r="E124" s="135"/>
      <c r="F124" s="136">
        <f>F123-Receipts!Y76</f>
        <v>-1388.22999999672</v>
      </c>
      <c r="G124" s="137"/>
      <c r="H124" s="138">
        <v>0</v>
      </c>
      <c r="I124" s="138"/>
      <c r="J124" s="138"/>
      <c r="K124" s="138"/>
      <c r="L124" s="138"/>
    </row>
    <row r="125" s="26" customFormat="1" spans="1:13">
      <c r="A125" s="39" t="s">
        <v>112</v>
      </c>
      <c r="B125" s="40" t="s">
        <v>929</v>
      </c>
      <c r="C125" s="50"/>
      <c r="D125" s="50"/>
      <c r="E125" s="50"/>
      <c r="F125" s="50"/>
      <c r="G125" s="51"/>
      <c r="H125" s="49"/>
      <c r="I125" s="49"/>
      <c r="J125" s="49"/>
      <c r="K125" s="49"/>
      <c r="L125" s="49"/>
      <c r="M125" s="101"/>
    </row>
    <row r="126" spans="1:12">
      <c r="A126" s="39">
        <v>21110</v>
      </c>
      <c r="B126" s="40" t="s">
        <v>930</v>
      </c>
      <c r="C126" s="50"/>
      <c r="D126" s="50"/>
      <c r="E126" s="50"/>
      <c r="F126" s="50"/>
      <c r="G126" s="51"/>
      <c r="H126" s="57"/>
      <c r="I126" s="57"/>
      <c r="J126" s="57"/>
      <c r="K126" s="57"/>
      <c r="L126" s="57"/>
    </row>
    <row r="127" spans="1:12">
      <c r="A127" s="39"/>
      <c r="B127" s="40" t="s">
        <v>439</v>
      </c>
      <c r="C127" s="50"/>
      <c r="D127" s="50"/>
      <c r="E127" s="50"/>
      <c r="F127" s="50"/>
      <c r="G127" s="51"/>
      <c r="H127" s="57"/>
      <c r="I127" s="57"/>
      <c r="J127" s="57"/>
      <c r="K127" s="57"/>
      <c r="L127" s="57"/>
    </row>
    <row r="128" spans="1:12">
      <c r="A128" s="74">
        <v>2111001</v>
      </c>
      <c r="B128" s="75" t="s">
        <v>439</v>
      </c>
      <c r="C128" s="55">
        <v>13000342</v>
      </c>
      <c r="D128" s="55">
        <v>0</v>
      </c>
      <c r="E128" s="55">
        <v>13000342</v>
      </c>
      <c r="F128" s="55">
        <f>Payments!Z3</f>
        <v>13830897.71</v>
      </c>
      <c r="G128" s="76">
        <v>346254.309999999</v>
      </c>
      <c r="H128" s="62">
        <v>6334012</v>
      </c>
      <c r="I128" s="62">
        <v>6334012</v>
      </c>
      <c r="J128" s="62">
        <v>12668024</v>
      </c>
      <c r="K128" s="62">
        <v>12894581.62</v>
      </c>
      <c r="L128" s="139">
        <v>-226557.619999999</v>
      </c>
    </row>
    <row r="129" s="26" customFormat="1" spans="1:13">
      <c r="A129" s="142"/>
      <c r="B129" s="143" t="s">
        <v>931</v>
      </c>
      <c r="C129" s="144">
        <f t="shared" ref="C129:H129" si="8">SUM(C128)</f>
        <v>13000342</v>
      </c>
      <c r="D129" s="144">
        <f t="shared" si="8"/>
        <v>0</v>
      </c>
      <c r="E129" s="144">
        <f t="shared" si="8"/>
        <v>13000342</v>
      </c>
      <c r="F129" s="144">
        <f t="shared" si="8"/>
        <v>13830897.71</v>
      </c>
      <c r="G129" s="145">
        <f t="shared" si="8"/>
        <v>346254.309999999</v>
      </c>
      <c r="H129" s="144">
        <f t="shared" si="8"/>
        <v>6334012</v>
      </c>
      <c r="I129" s="144">
        <v>6334012</v>
      </c>
      <c r="J129" s="144">
        <f>SUM(J128)</f>
        <v>12668024</v>
      </c>
      <c r="K129" s="144">
        <f>SUM(K128)</f>
        <v>12894581.62</v>
      </c>
      <c r="L129" s="170">
        <f>SUM(L128)</f>
        <v>-226557.619999999</v>
      </c>
      <c r="M129" s="101"/>
    </row>
    <row r="130" spans="1:12">
      <c r="A130" s="146"/>
      <c r="B130" s="147"/>
      <c r="C130" s="148"/>
      <c r="D130" s="148"/>
      <c r="E130" s="148"/>
      <c r="F130" s="148"/>
      <c r="G130" s="149"/>
      <c r="H130" s="150"/>
      <c r="I130" s="150"/>
      <c r="J130" s="150"/>
      <c r="K130" s="150"/>
      <c r="L130" s="150"/>
    </row>
    <row r="131" s="26" customFormat="1" spans="1:13">
      <c r="A131" s="39">
        <v>21111</v>
      </c>
      <c r="B131" s="40" t="s">
        <v>440</v>
      </c>
      <c r="C131" s="50"/>
      <c r="D131" s="50"/>
      <c r="E131" s="50"/>
      <c r="F131" s="50"/>
      <c r="G131" s="51"/>
      <c r="H131" s="49"/>
      <c r="I131" s="49"/>
      <c r="J131" s="49"/>
      <c r="K131" s="49"/>
      <c r="L131" s="49"/>
      <c r="M131" s="101"/>
    </row>
    <row r="132" spans="1:12">
      <c r="A132" s="53">
        <v>2111102</v>
      </c>
      <c r="B132" s="54" t="s">
        <v>932</v>
      </c>
      <c r="C132" s="55">
        <v>391724</v>
      </c>
      <c r="D132" s="55">
        <v>0</v>
      </c>
      <c r="E132" s="55">
        <v>391724</v>
      </c>
      <c r="F132" s="55">
        <f>Payments!Z4</f>
        <v>454517.24</v>
      </c>
      <c r="G132" s="76">
        <v>174523.58</v>
      </c>
      <c r="H132" s="57">
        <v>335256</v>
      </c>
      <c r="I132" s="57">
        <v>0</v>
      </c>
      <c r="J132" s="62">
        <v>335256</v>
      </c>
      <c r="K132" s="57">
        <v>314703.18</v>
      </c>
      <c r="L132" s="103">
        <v>20552.82</v>
      </c>
    </row>
    <row r="133" spans="1:12">
      <c r="A133" s="74">
        <v>2121004</v>
      </c>
      <c r="B133" s="75" t="s">
        <v>933</v>
      </c>
      <c r="C133" s="55">
        <v>0</v>
      </c>
      <c r="D133" s="55">
        <v>0</v>
      </c>
      <c r="E133" s="55">
        <v>0</v>
      </c>
      <c r="F133" s="55">
        <v>0</v>
      </c>
      <c r="G133" s="76">
        <v>0</v>
      </c>
      <c r="H133" s="57">
        <v>0</v>
      </c>
      <c r="I133" s="57">
        <v>95000</v>
      </c>
      <c r="J133" s="62">
        <v>95000</v>
      </c>
      <c r="K133" s="57">
        <v>95000</v>
      </c>
      <c r="L133" s="139">
        <v>0</v>
      </c>
    </row>
    <row r="134" s="26" customFormat="1" spans="1:13">
      <c r="A134" s="142"/>
      <c r="B134" s="143" t="s">
        <v>934</v>
      </c>
      <c r="C134" s="144">
        <f>SUM(C132:C133)</f>
        <v>391724</v>
      </c>
      <c r="D134" s="144">
        <f>SUM(D132+D133)</f>
        <v>0</v>
      </c>
      <c r="E134" s="144">
        <f>SUM(E132+E133)</f>
        <v>391724</v>
      </c>
      <c r="F134" s="144">
        <f>SUM(F132:F133)</f>
        <v>454517.24</v>
      </c>
      <c r="G134" s="145">
        <f>SUM(G132:G133)</f>
        <v>174523.58</v>
      </c>
      <c r="H134" s="144">
        <f>SUM(H132:H133)</f>
        <v>335256</v>
      </c>
      <c r="I134" s="144">
        <v>95000</v>
      </c>
      <c r="J134" s="144">
        <f>SUM(J132:J133)</f>
        <v>430256</v>
      </c>
      <c r="K134" s="144">
        <f>SUM(K132:K133)</f>
        <v>409703.18</v>
      </c>
      <c r="L134" s="170">
        <f>SUM(L132:L133)</f>
        <v>20552.82</v>
      </c>
      <c r="M134" s="101"/>
    </row>
    <row r="135" spans="1:12">
      <c r="A135" s="133"/>
      <c r="B135" s="134"/>
      <c r="C135" s="135"/>
      <c r="D135" s="135"/>
      <c r="E135" s="135"/>
      <c r="F135" s="135"/>
      <c r="G135" s="137"/>
      <c r="H135" s="138"/>
      <c r="I135" s="138"/>
      <c r="J135" s="138"/>
      <c r="K135" s="138"/>
      <c r="L135" s="138"/>
    </row>
    <row r="136" s="26" customFormat="1" spans="1:13">
      <c r="A136" s="39">
        <v>21112</v>
      </c>
      <c r="B136" s="40" t="s">
        <v>122</v>
      </c>
      <c r="C136" s="50"/>
      <c r="D136" s="50"/>
      <c r="E136" s="50"/>
      <c r="F136" s="50"/>
      <c r="G136" s="51"/>
      <c r="H136" s="49"/>
      <c r="I136" s="49"/>
      <c r="J136" s="49"/>
      <c r="K136" s="49"/>
      <c r="L136" s="49"/>
      <c r="M136" s="101"/>
    </row>
    <row r="137" spans="1:12">
      <c r="A137" s="53">
        <v>2111238</v>
      </c>
      <c r="B137" s="54" t="s">
        <v>935</v>
      </c>
      <c r="C137" s="55">
        <v>6577</v>
      </c>
      <c r="D137" s="55">
        <v>0</v>
      </c>
      <c r="E137" s="55">
        <v>6577</v>
      </c>
      <c r="F137" s="55">
        <f>Payments!Z5</f>
        <v>2100</v>
      </c>
      <c r="G137" s="76">
        <v>5477</v>
      </c>
      <c r="H137" s="57">
        <v>6577</v>
      </c>
      <c r="I137" s="57">
        <v>0</v>
      </c>
      <c r="J137" s="62">
        <v>6577</v>
      </c>
      <c r="K137" s="57">
        <v>6900</v>
      </c>
      <c r="L137" s="103">
        <v>-323</v>
      </c>
    </row>
    <row r="138" spans="1:12">
      <c r="A138" s="53">
        <v>2111243</v>
      </c>
      <c r="B138" s="54" t="s">
        <v>124</v>
      </c>
      <c r="C138" s="55">
        <v>86188</v>
      </c>
      <c r="D138" s="55">
        <v>0</v>
      </c>
      <c r="E138" s="55">
        <v>86188</v>
      </c>
      <c r="F138" s="55">
        <f>Payments!Z6</f>
        <v>125690.16</v>
      </c>
      <c r="G138" s="76">
        <v>-17534.54</v>
      </c>
      <c r="H138" s="57">
        <v>25000</v>
      </c>
      <c r="I138" s="57">
        <v>25000</v>
      </c>
      <c r="J138" s="62">
        <v>50000</v>
      </c>
      <c r="K138" s="57">
        <v>5400</v>
      </c>
      <c r="L138" s="103">
        <v>44600</v>
      </c>
    </row>
    <row r="139" spans="1:12">
      <c r="A139" s="74">
        <v>2111248</v>
      </c>
      <c r="B139" s="75" t="s">
        <v>936</v>
      </c>
      <c r="C139" s="55">
        <v>20000</v>
      </c>
      <c r="D139" s="55">
        <v>0</v>
      </c>
      <c r="E139" s="55">
        <v>20000</v>
      </c>
      <c r="F139" s="55">
        <f>Payments!Z7+Payments!Z40</f>
        <v>107992.22</v>
      </c>
      <c r="G139" s="76">
        <v>-45250</v>
      </c>
      <c r="H139" s="57">
        <v>20000</v>
      </c>
      <c r="I139" s="57">
        <v>0</v>
      </c>
      <c r="J139" s="62">
        <v>20000</v>
      </c>
      <c r="K139" s="57">
        <v>8333.35</v>
      </c>
      <c r="L139" s="139">
        <v>11666.65</v>
      </c>
    </row>
    <row r="140" s="26" customFormat="1" spans="1:13">
      <c r="A140" s="142"/>
      <c r="B140" s="143" t="s">
        <v>937</v>
      </c>
      <c r="C140" s="144">
        <f t="shared" ref="C140:H140" si="9">SUM(C137:C139)</f>
        <v>112765</v>
      </c>
      <c r="D140" s="144">
        <f t="shared" si="9"/>
        <v>0</v>
      </c>
      <c r="E140" s="144">
        <f t="shared" si="9"/>
        <v>112765</v>
      </c>
      <c r="F140" s="144">
        <f t="shared" si="9"/>
        <v>235782.38</v>
      </c>
      <c r="G140" s="145">
        <f t="shared" si="9"/>
        <v>-57307.54</v>
      </c>
      <c r="H140" s="144">
        <f t="shared" si="9"/>
        <v>51577</v>
      </c>
      <c r="I140" s="144">
        <v>25000</v>
      </c>
      <c r="J140" s="144">
        <f>SUM(J137:J139)</f>
        <v>76577</v>
      </c>
      <c r="K140" s="144">
        <f>SUM(K137:K139)</f>
        <v>20633.35</v>
      </c>
      <c r="L140" s="171">
        <f>SUM(L137:L139)</f>
        <v>55943.65</v>
      </c>
      <c r="M140" s="101"/>
    </row>
    <row r="141" spans="1:12">
      <c r="A141" s="146"/>
      <c r="B141" s="147"/>
      <c r="C141" s="148"/>
      <c r="D141" s="148"/>
      <c r="E141" s="148"/>
      <c r="F141" s="151"/>
      <c r="G141" s="149"/>
      <c r="H141" s="150"/>
      <c r="I141" s="150"/>
      <c r="J141" s="150"/>
      <c r="K141" s="150"/>
      <c r="L141" s="150"/>
    </row>
    <row r="142" s="26" customFormat="1" spans="1:13">
      <c r="A142" s="39">
        <v>21210</v>
      </c>
      <c r="B142" s="40" t="s">
        <v>441</v>
      </c>
      <c r="C142" s="50"/>
      <c r="D142" s="50"/>
      <c r="E142" s="50"/>
      <c r="F142" s="50"/>
      <c r="G142" s="51"/>
      <c r="H142" s="49"/>
      <c r="I142" s="49"/>
      <c r="J142" s="49"/>
      <c r="K142" s="49"/>
      <c r="L142" s="49"/>
      <c r="M142" s="101"/>
    </row>
    <row r="143" spans="1:12">
      <c r="A143" s="53">
        <v>2121001</v>
      </c>
      <c r="B143" s="54" t="s">
        <v>938</v>
      </c>
      <c r="C143" s="55">
        <v>45928</v>
      </c>
      <c r="D143" s="55">
        <v>0</v>
      </c>
      <c r="E143" s="55">
        <v>45928</v>
      </c>
      <c r="F143" s="55">
        <f>Payments!Z8</f>
        <v>66486.1</v>
      </c>
      <c r="G143" s="76">
        <v>4359.65</v>
      </c>
      <c r="H143" s="57">
        <v>43584</v>
      </c>
      <c r="I143" s="57">
        <v>0</v>
      </c>
      <c r="J143" s="62">
        <v>43584</v>
      </c>
      <c r="K143" s="57">
        <v>38018.2</v>
      </c>
      <c r="L143" s="103">
        <v>5565.8</v>
      </c>
    </row>
    <row r="144" spans="1:12">
      <c r="A144" s="74">
        <v>2121002</v>
      </c>
      <c r="B144" s="75" t="s">
        <v>572</v>
      </c>
      <c r="C144" s="55">
        <v>0</v>
      </c>
      <c r="D144" s="55">
        <v>0</v>
      </c>
      <c r="E144" s="55">
        <v>0</v>
      </c>
      <c r="F144" s="55">
        <v>0</v>
      </c>
      <c r="G144" s="76">
        <v>0</v>
      </c>
      <c r="H144" s="57">
        <v>0</v>
      </c>
      <c r="I144" s="57">
        <v>0</v>
      </c>
      <c r="J144" s="62">
        <v>0</v>
      </c>
      <c r="K144" s="57">
        <v>5531.83</v>
      </c>
      <c r="L144" s="139">
        <v>-5531.83</v>
      </c>
    </row>
    <row r="145" s="26" customFormat="1" ht="11.25" spans="1:13">
      <c r="A145" s="152"/>
      <c r="B145" s="153" t="s">
        <v>939</v>
      </c>
      <c r="C145" s="154">
        <f t="shared" ref="C145:H145" si="10">SUM(C143:C144)</f>
        <v>45928</v>
      </c>
      <c r="D145" s="154">
        <f t="shared" si="10"/>
        <v>0</v>
      </c>
      <c r="E145" s="154">
        <f t="shared" si="10"/>
        <v>45928</v>
      </c>
      <c r="F145" s="154">
        <f t="shared" si="10"/>
        <v>66486.1</v>
      </c>
      <c r="G145" s="155">
        <f t="shared" si="10"/>
        <v>4359.65</v>
      </c>
      <c r="H145" s="154">
        <f t="shared" si="10"/>
        <v>43584</v>
      </c>
      <c r="I145" s="154">
        <v>0</v>
      </c>
      <c r="J145" s="154">
        <f>SUM(J143:J144)</f>
        <v>43584</v>
      </c>
      <c r="K145" s="154">
        <f>SUM(K143:K144)</f>
        <v>43550.03</v>
      </c>
      <c r="L145" s="104">
        <f>SUM(L143:L144)</f>
        <v>33.9700000000003</v>
      </c>
      <c r="M145" s="101"/>
    </row>
    <row r="146" s="26" customFormat="1" ht="11.25" spans="1:14">
      <c r="A146" s="156"/>
      <c r="B146" s="157" t="s">
        <v>116</v>
      </c>
      <c r="C146" s="158">
        <f t="shared" ref="C146:H146" si="11">C129+C134+C140+C145</f>
        <v>13550759</v>
      </c>
      <c r="D146" s="158">
        <f t="shared" si="11"/>
        <v>0</v>
      </c>
      <c r="E146" s="158">
        <f t="shared" si="11"/>
        <v>13550759</v>
      </c>
      <c r="F146" s="158">
        <f t="shared" si="11"/>
        <v>14587683.43</v>
      </c>
      <c r="G146" s="159">
        <f t="shared" si="11"/>
        <v>467829.999999999</v>
      </c>
      <c r="H146" s="158">
        <f t="shared" si="11"/>
        <v>6764429</v>
      </c>
      <c r="I146" s="158">
        <v>6454012</v>
      </c>
      <c r="J146" s="158">
        <f>J129+J134+J140+J145</f>
        <v>13218441</v>
      </c>
      <c r="K146" s="158">
        <f>K129+K134+K140+K145</f>
        <v>13368468.18</v>
      </c>
      <c r="L146" s="172">
        <f>L129+L134+L140+L145</f>
        <v>-150027.179999999</v>
      </c>
      <c r="M146" s="101"/>
      <c r="N146" s="141"/>
    </row>
    <row r="147" spans="1:12">
      <c r="A147" s="160"/>
      <c r="B147" s="161"/>
      <c r="C147" s="162"/>
      <c r="D147" s="163"/>
      <c r="E147" s="163"/>
      <c r="F147" s="163"/>
      <c r="G147" s="164"/>
      <c r="H147" s="165"/>
      <c r="I147" s="165"/>
      <c r="J147" s="165"/>
      <c r="K147" s="165"/>
      <c r="L147" s="165"/>
    </row>
    <row r="148" s="26" customFormat="1" spans="1:13">
      <c r="A148" s="39"/>
      <c r="B148" s="40" t="s">
        <v>940</v>
      </c>
      <c r="C148" s="50"/>
      <c r="D148" s="50"/>
      <c r="E148" s="50"/>
      <c r="F148" s="50"/>
      <c r="G148" s="51"/>
      <c r="H148" s="49"/>
      <c r="I148" s="49"/>
      <c r="J148" s="49"/>
      <c r="K148" s="49"/>
      <c r="L148" s="49"/>
      <c r="M148" s="101"/>
    </row>
    <row r="149" s="26" customFormat="1" spans="1:13">
      <c r="A149" s="39">
        <v>22101</v>
      </c>
      <c r="B149" s="40" t="s">
        <v>941</v>
      </c>
      <c r="C149" s="50"/>
      <c r="D149" s="50"/>
      <c r="E149" s="50"/>
      <c r="F149" s="166"/>
      <c r="G149" s="51"/>
      <c r="H149" s="49"/>
      <c r="I149" s="49"/>
      <c r="J149" s="49"/>
      <c r="K149" s="49"/>
      <c r="L149" s="49"/>
      <c r="M149" s="101"/>
    </row>
    <row r="150" s="28" customFormat="1" spans="1:13">
      <c r="A150" s="118">
        <v>2210101</v>
      </c>
      <c r="B150" s="115" t="s">
        <v>942</v>
      </c>
      <c r="C150" s="76">
        <v>0</v>
      </c>
      <c r="D150" s="76">
        <v>0</v>
      </c>
      <c r="E150" s="76">
        <v>0</v>
      </c>
      <c r="F150" s="76">
        <f>Payments!Z9</f>
        <v>45060</v>
      </c>
      <c r="G150" s="76">
        <v>-45060</v>
      </c>
      <c r="H150" s="79">
        <v>34000</v>
      </c>
      <c r="I150" s="79">
        <v>0</v>
      </c>
      <c r="J150" s="116">
        <v>34000</v>
      </c>
      <c r="K150" s="79">
        <v>36770</v>
      </c>
      <c r="L150" s="107">
        <v>-2770</v>
      </c>
      <c r="M150" s="108"/>
    </row>
    <row r="151" s="28" customFormat="1" spans="1:13">
      <c r="A151" s="118">
        <v>2210102</v>
      </c>
      <c r="B151" s="115" t="s">
        <v>943</v>
      </c>
      <c r="C151" s="76">
        <v>279901</v>
      </c>
      <c r="D151" s="76">
        <v>0</v>
      </c>
      <c r="E151" s="76">
        <v>279901</v>
      </c>
      <c r="F151" s="76">
        <f>Payments!Z10</f>
        <v>89537.92</v>
      </c>
      <c r="G151" s="76">
        <v>200688.1</v>
      </c>
      <c r="H151" s="79">
        <v>152456</v>
      </c>
      <c r="I151" s="107">
        <v>-20000</v>
      </c>
      <c r="J151" s="116">
        <v>132456</v>
      </c>
      <c r="K151" s="79">
        <v>148461.16</v>
      </c>
      <c r="L151" s="79">
        <v>-16005.16</v>
      </c>
      <c r="M151" s="108"/>
    </row>
    <row r="152" s="28" customFormat="1" spans="1:13">
      <c r="A152" s="118">
        <v>2210103</v>
      </c>
      <c r="B152" s="115" t="s">
        <v>131</v>
      </c>
      <c r="C152" s="76">
        <v>56938</v>
      </c>
      <c r="D152" s="76">
        <v>0</v>
      </c>
      <c r="E152" s="76">
        <v>56938</v>
      </c>
      <c r="F152" s="76">
        <f>Payments!Z11</f>
        <v>8400</v>
      </c>
      <c r="G152" s="76">
        <v>48538</v>
      </c>
      <c r="H152" s="79">
        <v>36507</v>
      </c>
      <c r="I152" s="107">
        <v>6300</v>
      </c>
      <c r="J152" s="116">
        <v>42807</v>
      </c>
      <c r="K152" s="79">
        <v>14434.5</v>
      </c>
      <c r="L152" s="107">
        <v>28372.5</v>
      </c>
      <c r="M152" s="108"/>
    </row>
    <row r="153" s="28" customFormat="1" spans="1:13">
      <c r="A153" s="118">
        <v>2210104</v>
      </c>
      <c r="B153" s="115" t="s">
        <v>195</v>
      </c>
      <c r="C153" s="76">
        <v>30700</v>
      </c>
      <c r="D153" s="76">
        <v>0</v>
      </c>
      <c r="E153" s="76">
        <v>30700</v>
      </c>
      <c r="F153" s="76">
        <f>Payments!Z12</f>
        <v>5000</v>
      </c>
      <c r="G153" s="76">
        <v>25700</v>
      </c>
      <c r="H153" s="79">
        <v>34173</v>
      </c>
      <c r="I153" s="107">
        <v>0</v>
      </c>
      <c r="J153" s="116">
        <v>34173</v>
      </c>
      <c r="K153" s="79">
        <v>4400</v>
      </c>
      <c r="L153" s="79">
        <v>29773</v>
      </c>
      <c r="M153" s="108"/>
    </row>
    <row r="154" s="28" customFormat="1" spans="1:13">
      <c r="A154" s="118">
        <v>2210105</v>
      </c>
      <c r="B154" s="115" t="s">
        <v>206</v>
      </c>
      <c r="C154" s="76">
        <v>24173</v>
      </c>
      <c r="D154" s="76">
        <v>0</v>
      </c>
      <c r="E154" s="76">
        <v>24173</v>
      </c>
      <c r="F154" s="76">
        <v>0</v>
      </c>
      <c r="G154" s="76">
        <v>24173</v>
      </c>
      <c r="H154" s="79">
        <v>0</v>
      </c>
      <c r="I154" s="79">
        <v>0</v>
      </c>
      <c r="J154" s="79">
        <v>0</v>
      </c>
      <c r="K154" s="79">
        <v>0</v>
      </c>
      <c r="L154" s="79">
        <v>0</v>
      </c>
      <c r="M154" s="108"/>
    </row>
    <row r="155" s="28" customFormat="1" spans="1:13">
      <c r="A155" s="118">
        <v>2210108</v>
      </c>
      <c r="B155" s="115" t="s">
        <v>944</v>
      </c>
      <c r="C155" s="76">
        <v>464500</v>
      </c>
      <c r="D155" s="76">
        <v>0</v>
      </c>
      <c r="E155" s="76">
        <v>464500</v>
      </c>
      <c r="F155" s="76">
        <v>0</v>
      </c>
      <c r="G155" s="76">
        <v>464500</v>
      </c>
      <c r="H155" s="79">
        <v>440423</v>
      </c>
      <c r="I155" s="107">
        <v>50000</v>
      </c>
      <c r="J155" s="116">
        <v>490423</v>
      </c>
      <c r="K155" s="79">
        <v>900</v>
      </c>
      <c r="L155" s="79">
        <v>489523</v>
      </c>
      <c r="M155" s="108"/>
    </row>
    <row r="156" s="28" customFormat="1" spans="1:13">
      <c r="A156" s="118">
        <v>2210110</v>
      </c>
      <c r="B156" s="115" t="s">
        <v>945</v>
      </c>
      <c r="C156" s="76">
        <v>0</v>
      </c>
      <c r="D156" s="76">
        <v>0</v>
      </c>
      <c r="E156" s="76">
        <v>0</v>
      </c>
      <c r="F156" s="76">
        <v>0</v>
      </c>
      <c r="G156" s="76">
        <v>0</v>
      </c>
      <c r="H156" s="79">
        <v>0</v>
      </c>
      <c r="I156" s="107">
        <v>0</v>
      </c>
      <c r="J156" s="116">
        <v>0</v>
      </c>
      <c r="K156" s="79">
        <v>171800</v>
      </c>
      <c r="L156" s="107">
        <v>-171800</v>
      </c>
      <c r="M156" s="108"/>
    </row>
    <row r="157" s="28" customFormat="1" spans="1:13">
      <c r="A157" s="118">
        <v>2210111</v>
      </c>
      <c r="B157" s="115" t="s">
        <v>946</v>
      </c>
      <c r="C157" s="76">
        <v>0</v>
      </c>
      <c r="D157" s="76">
        <v>0</v>
      </c>
      <c r="E157" s="76">
        <v>0</v>
      </c>
      <c r="F157" s="76">
        <v>0</v>
      </c>
      <c r="G157" s="76">
        <v>0</v>
      </c>
      <c r="H157" s="79">
        <v>0</v>
      </c>
      <c r="I157" s="107">
        <v>0</v>
      </c>
      <c r="J157" s="116">
        <v>0</v>
      </c>
      <c r="K157" s="79">
        <v>820</v>
      </c>
      <c r="L157" s="107">
        <v>-820</v>
      </c>
      <c r="M157" s="108"/>
    </row>
    <row r="158" s="28" customFormat="1" spans="1:13">
      <c r="A158" s="118">
        <v>2210114</v>
      </c>
      <c r="B158" s="115" t="s">
        <v>132</v>
      </c>
      <c r="C158" s="76">
        <v>90000</v>
      </c>
      <c r="D158" s="76">
        <v>0</v>
      </c>
      <c r="E158" s="76">
        <v>90000</v>
      </c>
      <c r="F158" s="76">
        <f>Payments!Z15</f>
        <v>10000</v>
      </c>
      <c r="G158" s="76">
        <v>80000</v>
      </c>
      <c r="H158" s="79">
        <v>70000</v>
      </c>
      <c r="I158" s="107">
        <v>150000</v>
      </c>
      <c r="J158" s="116">
        <v>220000</v>
      </c>
      <c r="K158" s="79">
        <v>0</v>
      </c>
      <c r="L158" s="79">
        <v>220000</v>
      </c>
      <c r="M158" s="108"/>
    </row>
    <row r="159" s="28" customFormat="1" spans="1:13">
      <c r="A159" s="118">
        <v>2210117</v>
      </c>
      <c r="B159" s="115" t="s">
        <v>947</v>
      </c>
      <c r="C159" s="76">
        <v>0</v>
      </c>
      <c r="D159" s="76">
        <v>0</v>
      </c>
      <c r="E159" s="76">
        <v>0</v>
      </c>
      <c r="F159" s="76">
        <v>0</v>
      </c>
      <c r="G159" s="76">
        <v>0</v>
      </c>
      <c r="H159" s="79">
        <v>74320</v>
      </c>
      <c r="I159" s="107">
        <v>0</v>
      </c>
      <c r="J159" s="116">
        <v>74320</v>
      </c>
      <c r="K159" s="79">
        <v>0</v>
      </c>
      <c r="L159" s="79">
        <v>74320</v>
      </c>
      <c r="M159" s="108"/>
    </row>
    <row r="160" s="28" customFormat="1" spans="1:13">
      <c r="A160" s="118">
        <v>2210118</v>
      </c>
      <c r="B160" s="115" t="s">
        <v>948</v>
      </c>
      <c r="C160" s="76">
        <v>31750</v>
      </c>
      <c r="D160" s="76">
        <v>0</v>
      </c>
      <c r="E160" s="76">
        <v>31750</v>
      </c>
      <c r="F160" s="76">
        <v>0</v>
      </c>
      <c r="G160" s="76">
        <v>31750</v>
      </c>
      <c r="H160" s="79">
        <v>12000</v>
      </c>
      <c r="I160" s="107">
        <v>0</v>
      </c>
      <c r="J160" s="116">
        <v>12000</v>
      </c>
      <c r="K160" s="79">
        <v>0</v>
      </c>
      <c r="L160" s="79">
        <v>12000</v>
      </c>
      <c r="M160" s="108"/>
    </row>
    <row r="161" s="28" customFormat="1" spans="1:13">
      <c r="A161" s="118">
        <v>2210120</v>
      </c>
      <c r="B161" s="115" t="s">
        <v>949</v>
      </c>
      <c r="C161" s="76">
        <v>40000</v>
      </c>
      <c r="D161" s="76">
        <v>0</v>
      </c>
      <c r="E161" s="76">
        <v>40000</v>
      </c>
      <c r="F161" s="76">
        <v>0</v>
      </c>
      <c r="G161" s="76">
        <v>40000</v>
      </c>
      <c r="H161" s="79">
        <v>40000</v>
      </c>
      <c r="I161" s="107">
        <v>0</v>
      </c>
      <c r="J161" s="116">
        <v>40000</v>
      </c>
      <c r="K161" s="79">
        <v>1400</v>
      </c>
      <c r="L161" s="79">
        <v>38600</v>
      </c>
      <c r="M161" s="108"/>
    </row>
    <row r="162" s="28" customFormat="1" spans="1:13">
      <c r="A162" s="118">
        <v>2210121</v>
      </c>
      <c r="B162" s="78" t="s">
        <v>133</v>
      </c>
      <c r="C162" s="76">
        <v>30000</v>
      </c>
      <c r="D162" s="76">
        <v>0</v>
      </c>
      <c r="E162" s="76">
        <v>30000</v>
      </c>
      <c r="F162" s="76">
        <f>Payments!Z16</f>
        <v>45240</v>
      </c>
      <c r="G162" s="76">
        <v>-15240</v>
      </c>
      <c r="H162" s="79">
        <v>0</v>
      </c>
      <c r="I162" s="79">
        <v>0</v>
      </c>
      <c r="J162" s="79">
        <v>0</v>
      </c>
      <c r="K162" s="79">
        <v>0</v>
      </c>
      <c r="L162" s="79">
        <v>0</v>
      </c>
      <c r="M162" s="108"/>
    </row>
    <row r="163" s="28" customFormat="1" spans="1:13">
      <c r="A163" s="77">
        <v>2210122</v>
      </c>
      <c r="B163" s="78" t="s">
        <v>950</v>
      </c>
      <c r="C163" s="76">
        <v>200000</v>
      </c>
      <c r="D163" s="76">
        <v>0</v>
      </c>
      <c r="E163" s="76">
        <v>200000</v>
      </c>
      <c r="F163" s="76">
        <f>Payments!Z17</f>
        <v>177100</v>
      </c>
      <c r="G163" s="76">
        <v>49700</v>
      </c>
      <c r="H163" s="79">
        <v>455000</v>
      </c>
      <c r="I163" s="79">
        <v>0</v>
      </c>
      <c r="J163" s="116">
        <v>455000</v>
      </c>
      <c r="K163" s="79">
        <v>0</v>
      </c>
      <c r="L163" s="116">
        <v>455000</v>
      </c>
      <c r="M163" s="108"/>
    </row>
    <row r="164" s="29" customFormat="1" spans="1:13">
      <c r="A164" s="167"/>
      <c r="B164" s="168" t="s">
        <v>951</v>
      </c>
      <c r="C164" s="145">
        <f t="shared" ref="C164:H164" si="12">SUM(C150:C163)</f>
        <v>1247962</v>
      </c>
      <c r="D164" s="145">
        <f t="shared" si="12"/>
        <v>0</v>
      </c>
      <c r="E164" s="145">
        <f t="shared" si="12"/>
        <v>1247962</v>
      </c>
      <c r="F164" s="145">
        <f t="shared" si="12"/>
        <v>380337.92</v>
      </c>
      <c r="G164" s="145">
        <f t="shared" si="12"/>
        <v>904749.1</v>
      </c>
      <c r="H164" s="145">
        <f t="shared" si="12"/>
        <v>1348879</v>
      </c>
      <c r="I164" s="145">
        <v>186300</v>
      </c>
      <c r="J164" s="145">
        <f>SUM(J150:J163)</f>
        <v>1535179</v>
      </c>
      <c r="K164" s="145">
        <f>SUM(K150:K163)</f>
        <v>378985.66</v>
      </c>
      <c r="L164" s="145">
        <f>SUM(L150:L163)</f>
        <v>1156193.34</v>
      </c>
      <c r="M164" s="173"/>
    </row>
    <row r="165" spans="1:12">
      <c r="A165" s="133"/>
      <c r="B165" s="134"/>
      <c r="C165" s="135"/>
      <c r="D165" s="135"/>
      <c r="E165" s="135"/>
      <c r="F165" s="135"/>
      <c r="G165" s="137"/>
      <c r="H165" s="138"/>
      <c r="I165" s="138"/>
      <c r="J165" s="138"/>
      <c r="K165" s="138"/>
      <c r="L165" s="138"/>
    </row>
    <row r="166" s="26" customFormat="1" spans="1:13">
      <c r="A166" s="39">
        <v>22102</v>
      </c>
      <c r="B166" s="40" t="s">
        <v>134</v>
      </c>
      <c r="C166" s="50"/>
      <c r="D166" s="50"/>
      <c r="E166" s="50"/>
      <c r="F166" s="50"/>
      <c r="G166" s="51"/>
      <c r="H166" s="49"/>
      <c r="I166" s="49"/>
      <c r="J166" s="49"/>
      <c r="K166" s="49"/>
      <c r="L166" s="49"/>
      <c r="M166" s="101"/>
    </row>
    <row r="167" ht="14" spans="1:12">
      <c r="A167" s="53">
        <v>2210201</v>
      </c>
      <c r="B167" s="54" t="s">
        <v>952</v>
      </c>
      <c r="C167" s="55">
        <v>162138</v>
      </c>
      <c r="D167"/>
      <c r="E167" s="55">
        <v>162138</v>
      </c>
      <c r="F167" s="55">
        <f>Payments!Z18</f>
        <v>211860</v>
      </c>
      <c r="G167" s="76">
        <v>-17867</v>
      </c>
      <c r="H167" s="57">
        <v>132612</v>
      </c>
      <c r="I167" s="57">
        <v>0</v>
      </c>
      <c r="J167" s="62">
        <v>132612</v>
      </c>
      <c r="K167" s="57">
        <v>157450</v>
      </c>
      <c r="L167" s="103">
        <v>-24838</v>
      </c>
    </row>
    <row r="168" ht="14" spans="1:12">
      <c r="A168" s="53">
        <v>2210202</v>
      </c>
      <c r="B168" s="54" t="s">
        <v>136</v>
      </c>
      <c r="C168" s="55">
        <v>20000</v>
      </c>
      <c r="D168"/>
      <c r="E168" s="55">
        <v>20000</v>
      </c>
      <c r="F168" s="55">
        <f>Payments!Z19</f>
        <v>9240</v>
      </c>
      <c r="G168" s="76">
        <v>12560</v>
      </c>
      <c r="H168" s="57">
        <v>10000</v>
      </c>
      <c r="I168" s="103">
        <v>-5000</v>
      </c>
      <c r="J168" s="62">
        <v>5000</v>
      </c>
      <c r="K168" s="57">
        <v>0</v>
      </c>
      <c r="L168" s="57">
        <v>5000</v>
      </c>
    </row>
    <row r="169" ht="14" spans="1:12">
      <c r="A169" s="53">
        <v>2210203</v>
      </c>
      <c r="B169" s="54" t="s">
        <v>953</v>
      </c>
      <c r="C169" s="55">
        <v>124009</v>
      </c>
      <c r="D169"/>
      <c r="E169" s="55">
        <v>124009</v>
      </c>
      <c r="F169" s="55">
        <f>Payments!Z20</f>
        <v>22543.73</v>
      </c>
      <c r="G169" s="76">
        <v>101465.27</v>
      </c>
      <c r="H169" s="57">
        <v>60193</v>
      </c>
      <c r="I169" s="103">
        <v>-1000</v>
      </c>
      <c r="J169" s="62">
        <v>59193</v>
      </c>
      <c r="K169" s="57">
        <v>45697.13</v>
      </c>
      <c r="L169" s="57">
        <v>13495.87</v>
      </c>
    </row>
    <row r="170" ht="14" spans="1:12">
      <c r="A170" s="53">
        <v>2210205</v>
      </c>
      <c r="B170" s="54" t="s">
        <v>200</v>
      </c>
      <c r="C170" s="55">
        <v>655000</v>
      </c>
      <c r="D170"/>
      <c r="E170" s="55">
        <v>655000</v>
      </c>
      <c r="F170" s="55">
        <f>Payments!Z13+Payments!Z21</f>
        <v>1807142.41</v>
      </c>
      <c r="G170" s="76">
        <v>-1052270.41</v>
      </c>
      <c r="H170" s="57">
        <v>189191</v>
      </c>
      <c r="I170" s="103">
        <v>215000</v>
      </c>
      <c r="J170" s="62">
        <v>404191</v>
      </c>
      <c r="K170" s="57">
        <v>2745221.6</v>
      </c>
      <c r="L170" s="103">
        <v>-2341030.6</v>
      </c>
    </row>
    <row r="171" s="26" customFormat="1" spans="1:13">
      <c r="A171" s="142"/>
      <c r="B171" s="143" t="s">
        <v>954</v>
      </c>
      <c r="C171" s="144">
        <f>SUM(C167:C170)</f>
        <v>961147</v>
      </c>
      <c r="D171" s="144">
        <v>0</v>
      </c>
      <c r="E171" s="144">
        <f>SUM(E167:E170)</f>
        <v>961147</v>
      </c>
      <c r="F171" s="144">
        <f>SUM(F167:F170)</f>
        <v>2050786.14</v>
      </c>
      <c r="G171" s="145">
        <f>SUM(G167:G170)</f>
        <v>-956112.14</v>
      </c>
      <c r="H171" s="144">
        <f>SUM(H167:H170)</f>
        <v>391996</v>
      </c>
      <c r="I171" s="144">
        <v>209000</v>
      </c>
      <c r="J171" s="144">
        <f>SUM(J167:J170)</f>
        <v>600996</v>
      </c>
      <c r="K171" s="144">
        <f>SUM(K167:K170)</f>
        <v>2948368.73</v>
      </c>
      <c r="L171" s="170">
        <f>SUM(L167:L170)</f>
        <v>-2347372.73</v>
      </c>
      <c r="M171" s="101"/>
    </row>
    <row r="172" spans="1:12">
      <c r="A172" s="133"/>
      <c r="B172" s="134"/>
      <c r="C172" s="135"/>
      <c r="D172" s="135"/>
      <c r="E172" s="135"/>
      <c r="F172" s="135"/>
      <c r="G172" s="137"/>
      <c r="H172" s="138"/>
      <c r="I172" s="138"/>
      <c r="J172" s="138"/>
      <c r="K172" s="138"/>
      <c r="L172" s="138"/>
    </row>
    <row r="173" s="26" customFormat="1" spans="1:13">
      <c r="A173" s="39">
        <v>22103</v>
      </c>
      <c r="B173" s="40" t="s">
        <v>444</v>
      </c>
      <c r="C173" s="50"/>
      <c r="D173" s="50"/>
      <c r="E173" s="50"/>
      <c r="F173" s="50"/>
      <c r="G173" s="51"/>
      <c r="H173" s="49"/>
      <c r="I173" s="49"/>
      <c r="J173" s="49"/>
      <c r="K173" s="49"/>
      <c r="L173" s="49"/>
      <c r="M173" s="101"/>
    </row>
    <row r="174" spans="1:12">
      <c r="A174" s="53">
        <v>2210301</v>
      </c>
      <c r="B174" s="54" t="s">
        <v>955</v>
      </c>
      <c r="C174" s="55">
        <v>0</v>
      </c>
      <c r="D174" s="55">
        <v>0</v>
      </c>
      <c r="E174" s="55">
        <v>0</v>
      </c>
      <c r="F174" s="55">
        <v>0</v>
      </c>
      <c r="G174" s="76">
        <v>0</v>
      </c>
      <c r="H174" s="57">
        <v>0</v>
      </c>
      <c r="I174" s="57">
        <v>0</v>
      </c>
      <c r="J174" s="62">
        <v>0</v>
      </c>
      <c r="K174" s="57">
        <v>0</v>
      </c>
      <c r="L174" s="57">
        <v>0</v>
      </c>
    </row>
    <row r="175" spans="1:12">
      <c r="A175" s="74">
        <v>2210302</v>
      </c>
      <c r="B175" s="75" t="s">
        <v>956</v>
      </c>
      <c r="C175" s="55">
        <v>0</v>
      </c>
      <c r="D175" s="55">
        <v>0</v>
      </c>
      <c r="E175" s="55">
        <v>0</v>
      </c>
      <c r="F175" s="55">
        <v>0</v>
      </c>
      <c r="G175" s="76">
        <v>0</v>
      </c>
      <c r="H175" s="57">
        <v>0</v>
      </c>
      <c r="I175" s="62">
        <v>0</v>
      </c>
      <c r="J175" s="62">
        <v>0</v>
      </c>
      <c r="K175" s="57">
        <v>0</v>
      </c>
      <c r="L175" s="57">
        <v>0</v>
      </c>
    </row>
    <row r="176" s="26" customFormat="1" spans="1:13">
      <c r="A176" s="142"/>
      <c r="B176" s="143" t="s">
        <v>957</v>
      </c>
      <c r="C176" s="144">
        <f t="shared" ref="C176:H176" si="13">SUM(C174:C175)</f>
        <v>0</v>
      </c>
      <c r="D176" s="144">
        <f t="shared" si="13"/>
        <v>0</v>
      </c>
      <c r="E176" s="144">
        <f t="shared" si="13"/>
        <v>0</v>
      </c>
      <c r="F176" s="144">
        <f t="shared" si="13"/>
        <v>0</v>
      </c>
      <c r="G176" s="145">
        <f t="shared" si="13"/>
        <v>0</v>
      </c>
      <c r="H176" s="144">
        <f t="shared" si="13"/>
        <v>0</v>
      </c>
      <c r="I176" s="144">
        <v>0</v>
      </c>
      <c r="J176" s="144">
        <f>SUM(J174:J175)</f>
        <v>0</v>
      </c>
      <c r="K176" s="144">
        <f>SUM(K174:K175)</f>
        <v>0</v>
      </c>
      <c r="L176" s="144">
        <f>SUM(L174:L175)</f>
        <v>0</v>
      </c>
      <c r="M176" s="101"/>
    </row>
    <row r="177" spans="1:12">
      <c r="A177" s="133"/>
      <c r="B177" s="134"/>
      <c r="C177" s="135"/>
      <c r="D177" s="135"/>
      <c r="E177" s="135"/>
      <c r="F177" s="135"/>
      <c r="G177" s="137"/>
      <c r="H177" s="138"/>
      <c r="I177" s="138"/>
      <c r="J177" s="138"/>
      <c r="K177" s="138"/>
      <c r="L177" s="138"/>
    </row>
    <row r="178" s="26" customFormat="1" spans="1:13">
      <c r="A178" s="39">
        <v>22104</v>
      </c>
      <c r="B178" s="40" t="s">
        <v>958</v>
      </c>
      <c r="C178" s="50"/>
      <c r="D178" s="50"/>
      <c r="E178" s="50"/>
      <c r="F178" s="50"/>
      <c r="G178" s="51"/>
      <c r="H178" s="49"/>
      <c r="I178" s="49"/>
      <c r="J178" s="49"/>
      <c r="K178" s="49"/>
      <c r="L178" s="49"/>
      <c r="M178" s="101"/>
    </row>
    <row r="179" spans="1:12">
      <c r="A179" s="53">
        <v>2210401</v>
      </c>
      <c r="B179" s="54" t="s">
        <v>959</v>
      </c>
      <c r="C179" s="55">
        <v>40000</v>
      </c>
      <c r="D179" s="55">
        <v>0</v>
      </c>
      <c r="E179" s="55">
        <v>40000</v>
      </c>
      <c r="F179" s="55">
        <v>0</v>
      </c>
      <c r="G179" s="76">
        <v>40000</v>
      </c>
      <c r="H179" s="57">
        <v>0</v>
      </c>
      <c r="I179" s="57">
        <v>0</v>
      </c>
      <c r="J179" s="62">
        <v>0</v>
      </c>
      <c r="K179" s="57">
        <v>24000</v>
      </c>
      <c r="L179" s="103">
        <v>-24000</v>
      </c>
    </row>
    <row r="180" spans="1:12">
      <c r="A180" s="53">
        <v>2210404</v>
      </c>
      <c r="B180" s="54" t="s">
        <v>960</v>
      </c>
      <c r="C180" s="55">
        <v>0</v>
      </c>
      <c r="D180" s="55">
        <v>0</v>
      </c>
      <c r="E180" s="55">
        <v>0</v>
      </c>
      <c r="F180" s="55">
        <f>Payments!Z22</f>
        <v>1800</v>
      </c>
      <c r="G180" s="76">
        <v>-1800</v>
      </c>
      <c r="H180" s="57">
        <v>10000</v>
      </c>
      <c r="I180" s="57">
        <v>0</v>
      </c>
      <c r="J180" s="62">
        <v>10000</v>
      </c>
      <c r="K180" s="57">
        <v>0</v>
      </c>
      <c r="L180" s="57">
        <v>10000</v>
      </c>
    </row>
    <row r="181" s="26" customFormat="1" spans="1:13">
      <c r="A181" s="142"/>
      <c r="B181" s="143" t="s">
        <v>961</v>
      </c>
      <c r="C181" s="144">
        <f t="shared" ref="C181:H181" si="14">SUM(C179:C180)</f>
        <v>40000</v>
      </c>
      <c r="D181" s="144">
        <f t="shared" si="14"/>
        <v>0</v>
      </c>
      <c r="E181" s="144">
        <f t="shared" si="14"/>
        <v>40000</v>
      </c>
      <c r="F181" s="144">
        <f t="shared" si="14"/>
        <v>1800</v>
      </c>
      <c r="G181" s="145">
        <f t="shared" si="14"/>
        <v>38200</v>
      </c>
      <c r="H181" s="144">
        <f t="shared" si="14"/>
        <v>10000</v>
      </c>
      <c r="I181" s="144">
        <v>0</v>
      </c>
      <c r="J181" s="144">
        <f>SUM(J179:J180)</f>
        <v>10000</v>
      </c>
      <c r="K181" s="144">
        <f>SUM(K179:K180)</f>
        <v>24000</v>
      </c>
      <c r="L181" s="170">
        <f>SUM(L179:L180)</f>
        <v>-14000</v>
      </c>
      <c r="M181" s="101"/>
    </row>
    <row r="182" spans="1:12">
      <c r="A182" s="133"/>
      <c r="B182" s="134"/>
      <c r="C182" s="135"/>
      <c r="D182" s="135"/>
      <c r="E182" s="135"/>
      <c r="F182" s="135"/>
      <c r="G182" s="137"/>
      <c r="H182" s="138"/>
      <c r="I182" s="138"/>
      <c r="J182" s="138"/>
      <c r="K182" s="138"/>
      <c r="L182" s="138"/>
    </row>
    <row r="183" s="26" customFormat="1" spans="1:13">
      <c r="A183" s="39">
        <v>22105</v>
      </c>
      <c r="B183" s="40" t="s">
        <v>962</v>
      </c>
      <c r="C183" s="50"/>
      <c r="D183" s="50"/>
      <c r="E183" s="50"/>
      <c r="F183" s="50"/>
      <c r="G183" s="51"/>
      <c r="H183" s="49"/>
      <c r="I183" s="49"/>
      <c r="J183" s="49"/>
      <c r="K183" s="49"/>
      <c r="L183" s="49"/>
      <c r="M183" s="101"/>
    </row>
    <row r="184" ht="14" spans="1:12">
      <c r="A184" s="53">
        <v>2210502</v>
      </c>
      <c r="B184" s="54" t="s">
        <v>963</v>
      </c>
      <c r="C184" s="55">
        <v>320607</v>
      </c>
      <c r="D184"/>
      <c r="E184" s="55">
        <v>320607</v>
      </c>
      <c r="F184" s="55">
        <f>Payments!Z23+Payments!Z24</f>
        <v>167449.82</v>
      </c>
      <c r="G184" s="76">
        <v>185601.6</v>
      </c>
      <c r="H184" s="57">
        <v>357108</v>
      </c>
      <c r="I184" s="103">
        <v>-80000</v>
      </c>
      <c r="J184" s="62">
        <v>277108</v>
      </c>
      <c r="K184" s="57">
        <v>205108.91</v>
      </c>
      <c r="L184" s="57">
        <v>71999.09</v>
      </c>
    </row>
    <row r="185" ht="14" spans="1:12">
      <c r="A185" s="53">
        <v>2210505</v>
      </c>
      <c r="B185" s="54" t="s">
        <v>142</v>
      </c>
      <c r="C185" s="55">
        <v>192664</v>
      </c>
      <c r="D185"/>
      <c r="E185" s="55">
        <v>192664</v>
      </c>
      <c r="F185" s="55">
        <f>Payments!Z25+Payments!Z14</f>
        <v>158001.17</v>
      </c>
      <c r="G185" s="76">
        <v>50562.83</v>
      </c>
      <c r="H185" s="57">
        <v>77865</v>
      </c>
      <c r="I185" s="103">
        <v>30000</v>
      </c>
      <c r="J185" s="62">
        <v>107865</v>
      </c>
      <c r="K185" s="57">
        <v>465340.81</v>
      </c>
      <c r="L185" s="103">
        <v>-357475.81</v>
      </c>
    </row>
    <row r="186" ht="14" spans="1:12">
      <c r="A186" s="53">
        <v>2210511</v>
      </c>
      <c r="B186" s="54" t="s">
        <v>965</v>
      </c>
      <c r="C186" s="55">
        <v>364538</v>
      </c>
      <c r="D186"/>
      <c r="E186" s="55">
        <v>364538</v>
      </c>
      <c r="F186" s="55">
        <f>Payments!Z26</f>
        <v>250421.08</v>
      </c>
      <c r="G186" s="76">
        <v>252908</v>
      </c>
      <c r="H186" s="57">
        <v>389867</v>
      </c>
      <c r="I186" s="103">
        <v>7600</v>
      </c>
      <c r="J186" s="62">
        <v>397467</v>
      </c>
      <c r="K186" s="57">
        <v>42210</v>
      </c>
      <c r="L186" s="57">
        <v>355257</v>
      </c>
    </row>
    <row r="187" ht="14" spans="1:12">
      <c r="A187" s="53">
        <v>2210517</v>
      </c>
      <c r="B187" s="54" t="s">
        <v>966</v>
      </c>
      <c r="C187" s="55">
        <v>200000</v>
      </c>
      <c r="D187"/>
      <c r="E187" s="55">
        <v>200000</v>
      </c>
      <c r="F187" s="55">
        <f>Payments!Z27</f>
        <v>2500</v>
      </c>
      <c r="G187" s="76">
        <v>197500</v>
      </c>
      <c r="H187" s="57">
        <v>250000</v>
      </c>
      <c r="I187" s="103">
        <v>-70000</v>
      </c>
      <c r="J187" s="62">
        <v>180000</v>
      </c>
      <c r="K187" s="57">
        <v>348160</v>
      </c>
      <c r="L187" s="103">
        <v>-168160</v>
      </c>
    </row>
    <row r="188" s="26" customFormat="1" spans="1:13">
      <c r="A188" s="142"/>
      <c r="B188" s="143" t="s">
        <v>967</v>
      </c>
      <c r="C188" s="144">
        <f>SUM(C184:C187)</f>
        <v>1077809</v>
      </c>
      <c r="D188" s="144">
        <v>0</v>
      </c>
      <c r="E188" s="144">
        <f>SUM(E184:E187)</f>
        <v>1077809</v>
      </c>
      <c r="F188" s="144">
        <f>SUM(F184:F187)</f>
        <v>578372.07</v>
      </c>
      <c r="G188" s="145">
        <f>SUM(G184:G187)</f>
        <v>686572.43</v>
      </c>
      <c r="H188" s="144">
        <f>SUM(H184:H187)</f>
        <v>1074840</v>
      </c>
      <c r="I188" s="170">
        <v>-112400</v>
      </c>
      <c r="J188" s="144">
        <f>SUM(J184:J187)</f>
        <v>962440</v>
      </c>
      <c r="K188" s="144">
        <f>SUM(K184:K187)</f>
        <v>1060819.72</v>
      </c>
      <c r="L188" s="144">
        <f>SUM(L184:L187)</f>
        <v>-98379.72</v>
      </c>
      <c r="M188" s="101"/>
    </row>
    <row r="189" spans="1:12">
      <c r="A189" s="133"/>
      <c r="B189" s="134"/>
      <c r="C189" s="169"/>
      <c r="D189" s="135"/>
      <c r="E189" s="135"/>
      <c r="F189" s="135"/>
      <c r="G189" s="137"/>
      <c r="H189" s="138"/>
      <c r="I189" s="138"/>
      <c r="J189" s="138"/>
      <c r="K189" s="138"/>
      <c r="L189" s="138"/>
    </row>
    <row r="190" s="26" customFormat="1" spans="1:13">
      <c r="A190" s="39">
        <v>22106</v>
      </c>
      <c r="B190" s="40" t="s">
        <v>968</v>
      </c>
      <c r="C190" s="50"/>
      <c r="D190" s="50"/>
      <c r="E190" s="50"/>
      <c r="F190" s="50"/>
      <c r="G190" s="51"/>
      <c r="H190" s="49"/>
      <c r="I190" s="49"/>
      <c r="J190" s="49"/>
      <c r="K190" s="49"/>
      <c r="L190" s="49"/>
      <c r="M190" s="101"/>
    </row>
    <row r="191" spans="1:12">
      <c r="A191" s="53">
        <v>2210601</v>
      </c>
      <c r="B191" s="54" t="s">
        <v>969</v>
      </c>
      <c r="C191" s="55">
        <v>1120039</v>
      </c>
      <c r="D191" s="55">
        <v>0</v>
      </c>
      <c r="E191" s="55">
        <v>1120039</v>
      </c>
      <c r="F191" s="55">
        <f>Payments!Z28</f>
        <v>785758.46</v>
      </c>
      <c r="G191" s="56">
        <v>334280.54</v>
      </c>
      <c r="H191" s="57">
        <v>835981</v>
      </c>
      <c r="I191" s="103">
        <v>1210000</v>
      </c>
      <c r="J191" s="62">
        <v>2045981</v>
      </c>
      <c r="K191" s="57">
        <v>495548.02</v>
      </c>
      <c r="L191" s="57">
        <v>1550432.98</v>
      </c>
    </row>
    <row r="192" spans="1:12">
      <c r="A192" s="53">
        <v>2210602</v>
      </c>
      <c r="B192" s="54" t="s">
        <v>970</v>
      </c>
      <c r="C192" s="55">
        <v>22866</v>
      </c>
      <c r="D192" s="55">
        <v>0</v>
      </c>
      <c r="E192" s="55">
        <v>22866</v>
      </c>
      <c r="F192" s="55">
        <v>0</v>
      </c>
      <c r="G192" s="56">
        <v>22866</v>
      </c>
      <c r="H192" s="57">
        <v>20000</v>
      </c>
      <c r="I192" s="103">
        <v>0</v>
      </c>
      <c r="J192" s="62">
        <v>20000</v>
      </c>
      <c r="K192" s="57">
        <v>10000</v>
      </c>
      <c r="L192" s="57">
        <v>10000</v>
      </c>
    </row>
    <row r="193" spans="1:12">
      <c r="A193" s="53">
        <v>2210603</v>
      </c>
      <c r="B193" s="54" t="s">
        <v>971</v>
      </c>
      <c r="C193" s="55">
        <v>70077</v>
      </c>
      <c r="D193" s="55">
        <v>0</v>
      </c>
      <c r="E193" s="55">
        <v>70077</v>
      </c>
      <c r="F193" s="55">
        <f>Payments!Z29</f>
        <v>19985</v>
      </c>
      <c r="G193" s="56">
        <v>50092</v>
      </c>
      <c r="H193" s="57">
        <v>38577</v>
      </c>
      <c r="I193" s="103">
        <v>0</v>
      </c>
      <c r="J193" s="62">
        <v>38577</v>
      </c>
      <c r="K193" s="57">
        <v>27222</v>
      </c>
      <c r="L193" s="57">
        <v>11355</v>
      </c>
    </row>
    <row r="194" spans="1:12">
      <c r="A194" s="53">
        <v>2210606</v>
      </c>
      <c r="B194" s="54" t="s">
        <v>972</v>
      </c>
      <c r="C194" s="55">
        <v>0</v>
      </c>
      <c r="D194" s="55">
        <v>0</v>
      </c>
      <c r="E194" s="55">
        <v>0</v>
      </c>
      <c r="F194" s="55">
        <f>Payments!Z30</f>
        <v>34193.34</v>
      </c>
      <c r="G194" s="56">
        <v>-34193.34</v>
      </c>
      <c r="H194" s="57">
        <v>15000</v>
      </c>
      <c r="I194" s="103">
        <v>0</v>
      </c>
      <c r="J194" s="62">
        <v>15000</v>
      </c>
      <c r="K194" s="57">
        <v>0</v>
      </c>
      <c r="L194" s="57">
        <v>15000</v>
      </c>
    </row>
    <row r="195" spans="1:12">
      <c r="A195" s="53">
        <v>2210607</v>
      </c>
      <c r="B195" s="54" t="s">
        <v>185</v>
      </c>
      <c r="C195" s="55">
        <v>109706</v>
      </c>
      <c r="D195" s="55">
        <v>0</v>
      </c>
      <c r="E195" s="55">
        <v>109706</v>
      </c>
      <c r="F195" s="55">
        <v>0</v>
      </c>
      <c r="G195" s="56">
        <v>109706</v>
      </c>
      <c r="H195" s="57">
        <v>70000</v>
      </c>
      <c r="I195" s="103">
        <v>-5000</v>
      </c>
      <c r="J195" s="62">
        <v>65000</v>
      </c>
      <c r="K195" s="57">
        <v>0</v>
      </c>
      <c r="L195" s="57">
        <v>65000</v>
      </c>
    </row>
    <row r="196" spans="1:12">
      <c r="A196" s="53">
        <v>2210610</v>
      </c>
      <c r="B196" s="54" t="s">
        <v>224</v>
      </c>
      <c r="C196" s="55">
        <v>155870</v>
      </c>
      <c r="D196" s="55">
        <v>0</v>
      </c>
      <c r="E196" s="55">
        <v>155870</v>
      </c>
      <c r="F196" s="55">
        <v>0</v>
      </c>
      <c r="G196" s="56">
        <v>155870</v>
      </c>
      <c r="H196" s="57">
        <v>0</v>
      </c>
      <c r="I196" s="103">
        <v>0</v>
      </c>
      <c r="J196" s="62">
        <v>0</v>
      </c>
      <c r="K196" s="57">
        <v>0</v>
      </c>
      <c r="L196" s="57">
        <v>0</v>
      </c>
    </row>
    <row r="197" s="30" customFormat="1" spans="1:13">
      <c r="A197" s="174">
        <v>2210611</v>
      </c>
      <c r="B197" s="175" t="s">
        <v>973</v>
      </c>
      <c r="C197" s="117">
        <v>0</v>
      </c>
      <c r="D197" s="117">
        <v>0</v>
      </c>
      <c r="E197" s="117">
        <v>0</v>
      </c>
      <c r="F197" s="117">
        <f>Payments!Z31</f>
        <v>54330</v>
      </c>
      <c r="G197" s="176">
        <v>-32730</v>
      </c>
      <c r="H197" s="177">
        <v>50000</v>
      </c>
      <c r="I197" s="185">
        <v>0</v>
      </c>
      <c r="J197" s="186">
        <v>50000</v>
      </c>
      <c r="K197" s="177">
        <v>6000</v>
      </c>
      <c r="L197" s="177">
        <v>44000</v>
      </c>
      <c r="M197" s="187"/>
    </row>
    <row r="198" s="30" customFormat="1" spans="1:13">
      <c r="A198" s="174">
        <v>2210616</v>
      </c>
      <c r="B198" s="175" t="s">
        <v>974</v>
      </c>
      <c r="C198" s="117">
        <v>250000</v>
      </c>
      <c r="D198" s="117">
        <v>0</v>
      </c>
      <c r="E198" s="117">
        <v>250000</v>
      </c>
      <c r="F198" s="117">
        <f>Payments!Z32</f>
        <v>214358.28</v>
      </c>
      <c r="G198" s="176">
        <v>250000</v>
      </c>
      <c r="H198" s="177">
        <v>174544</v>
      </c>
      <c r="I198" s="185">
        <v>-30000</v>
      </c>
      <c r="J198" s="186">
        <v>144544</v>
      </c>
      <c r="K198" s="177">
        <v>1194057</v>
      </c>
      <c r="L198" s="185">
        <v>-1049513</v>
      </c>
      <c r="M198" s="187"/>
    </row>
    <row r="199" s="30" customFormat="1" spans="1:13">
      <c r="A199" s="174">
        <v>2210617</v>
      </c>
      <c r="B199" s="175" t="s">
        <v>216</v>
      </c>
      <c r="C199" s="117">
        <v>4591959</v>
      </c>
      <c r="D199" s="117">
        <v>0</v>
      </c>
      <c r="E199" s="117">
        <v>4591959</v>
      </c>
      <c r="F199" s="117">
        <f>Payments!Z63</f>
        <v>100000</v>
      </c>
      <c r="G199" s="176">
        <v>4591959</v>
      </c>
      <c r="H199" s="177">
        <v>10253624</v>
      </c>
      <c r="I199" s="177">
        <v>0</v>
      </c>
      <c r="J199" s="186">
        <v>10253624</v>
      </c>
      <c r="K199" s="177">
        <v>60934.8</v>
      </c>
      <c r="L199" s="185">
        <v>10192689.2</v>
      </c>
      <c r="M199" s="187"/>
    </row>
    <row r="200" s="30" customFormat="1" spans="1:13">
      <c r="A200" s="178">
        <v>2210623</v>
      </c>
      <c r="B200" s="179" t="s">
        <v>147</v>
      </c>
      <c r="C200" s="117">
        <v>40493</v>
      </c>
      <c r="D200" s="117">
        <v>0</v>
      </c>
      <c r="E200" s="117">
        <v>40493</v>
      </c>
      <c r="F200" s="117">
        <f>Payments!Z33</f>
        <v>5140</v>
      </c>
      <c r="G200" s="176">
        <v>35353</v>
      </c>
      <c r="H200" s="177">
        <v>29306</v>
      </c>
      <c r="I200" s="177">
        <v>0</v>
      </c>
      <c r="J200" s="186">
        <v>29306</v>
      </c>
      <c r="K200" s="177">
        <v>9020</v>
      </c>
      <c r="L200" s="186">
        <v>20286</v>
      </c>
      <c r="M200" s="187"/>
    </row>
    <row r="201" s="26" customFormat="1" spans="1:13">
      <c r="A201" s="142"/>
      <c r="B201" s="143" t="s">
        <v>975</v>
      </c>
      <c r="C201" s="144">
        <f t="shared" ref="C201:H201" si="15">SUM(C191:C200)</f>
        <v>6361010</v>
      </c>
      <c r="D201" s="144">
        <f t="shared" si="15"/>
        <v>0</v>
      </c>
      <c r="E201" s="144">
        <f t="shared" si="15"/>
        <v>6361010</v>
      </c>
      <c r="F201" s="144">
        <f t="shared" si="15"/>
        <v>1213765.08</v>
      </c>
      <c r="G201" s="145">
        <f t="shared" si="15"/>
        <v>5483203.2</v>
      </c>
      <c r="H201" s="144">
        <f t="shared" si="15"/>
        <v>11487032</v>
      </c>
      <c r="I201" s="170">
        <v>1175000</v>
      </c>
      <c r="J201" s="144">
        <f>SUM(J191:J200)</f>
        <v>12662032</v>
      </c>
      <c r="K201" s="144">
        <f>SUM(K191:K200)</f>
        <v>1802781.82</v>
      </c>
      <c r="L201" s="144">
        <f>SUM(L191:L200)</f>
        <v>10859250.18</v>
      </c>
      <c r="M201" s="101"/>
    </row>
    <row r="202" spans="1:12">
      <c r="A202" s="133"/>
      <c r="B202" s="134"/>
      <c r="C202" s="135"/>
      <c r="D202" s="135"/>
      <c r="E202" s="135"/>
      <c r="F202" s="135"/>
      <c r="G202" s="137"/>
      <c r="H202" s="138"/>
      <c r="I202" s="138"/>
      <c r="J202" s="138"/>
      <c r="K202" s="138"/>
      <c r="L202" s="138"/>
    </row>
    <row r="203" s="26" customFormat="1" ht="14" spans="1:13">
      <c r="A203" s="39">
        <v>22107</v>
      </c>
      <c r="B203" s="40" t="s">
        <v>976</v>
      </c>
      <c r="C203" s="50"/>
      <c r="D203" s="50"/>
      <c r="E203" s="50"/>
      <c r="F203"/>
      <c r="G203" s="51"/>
      <c r="H203" s="49"/>
      <c r="I203" s="49"/>
      <c r="J203" s="49"/>
      <c r="K203" s="49"/>
      <c r="L203" s="49"/>
      <c r="M203" s="101"/>
    </row>
    <row r="204" spans="1:12">
      <c r="A204" s="53">
        <v>2210701</v>
      </c>
      <c r="B204" s="54" t="s">
        <v>196</v>
      </c>
      <c r="C204" s="55">
        <v>104000</v>
      </c>
      <c r="D204" s="55">
        <v>0</v>
      </c>
      <c r="E204" s="55">
        <v>104000</v>
      </c>
      <c r="F204" s="55">
        <v>0</v>
      </c>
      <c r="G204" s="76">
        <v>104000</v>
      </c>
      <c r="H204" s="57"/>
      <c r="I204" s="57"/>
      <c r="J204" s="62"/>
      <c r="K204" s="57"/>
      <c r="L204" s="57"/>
    </row>
    <row r="205" spans="1:12">
      <c r="A205" s="53">
        <v>2210702</v>
      </c>
      <c r="B205" s="54" t="s">
        <v>977</v>
      </c>
      <c r="C205" s="55">
        <v>0</v>
      </c>
      <c r="D205" s="55">
        <v>0</v>
      </c>
      <c r="E205" s="55">
        <v>0</v>
      </c>
      <c r="F205" s="55">
        <v>0</v>
      </c>
      <c r="G205" s="76">
        <v>0</v>
      </c>
      <c r="H205" s="57">
        <v>73000</v>
      </c>
      <c r="I205" s="57">
        <v>0</v>
      </c>
      <c r="J205" s="62">
        <v>73000</v>
      </c>
      <c r="K205" s="57">
        <v>55870</v>
      </c>
      <c r="L205" s="103">
        <v>17130</v>
      </c>
    </row>
    <row r="206" spans="1:12">
      <c r="A206" s="53">
        <v>2210709</v>
      </c>
      <c r="B206" s="54" t="s">
        <v>151</v>
      </c>
      <c r="C206" s="55">
        <v>2954473</v>
      </c>
      <c r="D206" s="55">
        <v>0</v>
      </c>
      <c r="E206" s="55">
        <v>2954473</v>
      </c>
      <c r="F206" s="55">
        <f>Payments!Z34+Payments!Z35</f>
        <v>3616985.2</v>
      </c>
      <c r="G206" s="76">
        <v>-565454.58</v>
      </c>
      <c r="H206" s="57">
        <v>1463699</v>
      </c>
      <c r="I206" s="57">
        <v>120700</v>
      </c>
      <c r="J206" s="62">
        <v>1584399</v>
      </c>
      <c r="K206" s="57">
        <v>3334011.67</v>
      </c>
      <c r="L206" s="103">
        <v>-1749612.67</v>
      </c>
    </row>
    <row r="207" spans="1:12">
      <c r="A207" s="53">
        <v>2210710</v>
      </c>
      <c r="B207" s="54" t="s">
        <v>149</v>
      </c>
      <c r="C207" s="55">
        <v>59200</v>
      </c>
      <c r="D207" s="55">
        <v>0</v>
      </c>
      <c r="E207" s="55">
        <v>59200</v>
      </c>
      <c r="F207" s="55">
        <v>0</v>
      </c>
      <c r="G207" s="76">
        <v>59200</v>
      </c>
      <c r="H207" s="57">
        <v>20000</v>
      </c>
      <c r="I207" s="57">
        <v>0</v>
      </c>
      <c r="J207" s="62">
        <v>20000</v>
      </c>
      <c r="K207" s="57">
        <v>17290</v>
      </c>
      <c r="L207" s="57">
        <v>2710</v>
      </c>
    </row>
    <row r="208" spans="1:12">
      <c r="A208" s="74">
        <v>2210711</v>
      </c>
      <c r="B208" s="75" t="s">
        <v>978</v>
      </c>
      <c r="C208" s="55">
        <v>201706</v>
      </c>
      <c r="D208" s="55">
        <v>0</v>
      </c>
      <c r="E208" s="55">
        <v>201706</v>
      </c>
      <c r="F208" s="55">
        <f>Payments!Z36</f>
        <v>126623.2</v>
      </c>
      <c r="G208" s="76">
        <v>179732.8</v>
      </c>
      <c r="H208" s="57">
        <v>244994</v>
      </c>
      <c r="I208" s="103">
        <v>-21000</v>
      </c>
      <c r="J208" s="62">
        <v>223994</v>
      </c>
      <c r="K208" s="57">
        <v>12000</v>
      </c>
      <c r="L208" s="62">
        <v>211994</v>
      </c>
    </row>
    <row r="209" s="26" customFormat="1" spans="1:13">
      <c r="A209" s="142"/>
      <c r="B209" s="143" t="s">
        <v>979</v>
      </c>
      <c r="C209" s="144">
        <f t="shared" ref="C209:H209" si="16">SUM(C204:C208)</f>
        <v>3319379</v>
      </c>
      <c r="D209" s="144">
        <f t="shared" si="16"/>
        <v>0</v>
      </c>
      <c r="E209" s="144">
        <f t="shared" si="16"/>
        <v>3319379</v>
      </c>
      <c r="F209" s="144">
        <f t="shared" si="16"/>
        <v>3743608.4</v>
      </c>
      <c r="G209" s="145">
        <f t="shared" si="16"/>
        <v>-222521.78</v>
      </c>
      <c r="H209" s="144">
        <f t="shared" si="16"/>
        <v>1801693</v>
      </c>
      <c r="I209" s="170">
        <v>99700</v>
      </c>
      <c r="J209" s="144">
        <f>SUM(J204:J208)</f>
        <v>1901393</v>
      </c>
      <c r="K209" s="144">
        <f>SUM(K204:K208)</f>
        <v>3419171.67</v>
      </c>
      <c r="L209" s="170">
        <f>SUM(L204:L208)</f>
        <v>-1517778.67</v>
      </c>
      <c r="M209" s="101"/>
    </row>
    <row r="210" spans="1:12">
      <c r="A210" s="133"/>
      <c r="B210" s="134"/>
      <c r="C210" s="135"/>
      <c r="D210" s="135"/>
      <c r="E210" s="135"/>
      <c r="F210" s="135"/>
      <c r="G210" s="137"/>
      <c r="H210" s="138"/>
      <c r="I210" s="138"/>
      <c r="J210" s="138"/>
      <c r="K210" s="138"/>
      <c r="L210" s="138"/>
    </row>
    <row r="211" s="26" customFormat="1" spans="1:13">
      <c r="A211" s="39">
        <v>22108</v>
      </c>
      <c r="B211" s="40" t="s">
        <v>980</v>
      </c>
      <c r="C211" s="50"/>
      <c r="D211" s="50"/>
      <c r="E211" s="50"/>
      <c r="F211" s="50"/>
      <c r="G211" s="51"/>
      <c r="H211" s="49"/>
      <c r="I211" s="49"/>
      <c r="J211" s="49"/>
      <c r="K211" s="49"/>
      <c r="L211" s="49"/>
      <c r="M211" s="101"/>
    </row>
    <row r="212" ht="12" customHeight="1" spans="1:12">
      <c r="A212" s="53">
        <v>2210801</v>
      </c>
      <c r="B212" s="54" t="s">
        <v>981</v>
      </c>
      <c r="C212" s="55">
        <v>400000</v>
      </c>
      <c r="D212"/>
      <c r="E212" s="55">
        <v>400000</v>
      </c>
      <c r="F212" s="55">
        <f>Payments!Z37</f>
        <v>495019.71</v>
      </c>
      <c r="G212" s="76">
        <v>-67890.6599999999</v>
      </c>
      <c r="H212" s="57">
        <v>300000</v>
      </c>
      <c r="I212" s="103">
        <v>-30000</v>
      </c>
      <c r="J212" s="62">
        <v>270000</v>
      </c>
      <c r="K212" s="57">
        <v>955302.41</v>
      </c>
      <c r="L212" s="103">
        <v>-685302.41</v>
      </c>
    </row>
    <row r="213" ht="14" spans="1:12">
      <c r="A213" s="74">
        <v>2210806</v>
      </c>
      <c r="B213" s="75" t="s">
        <v>982</v>
      </c>
      <c r="C213" s="55">
        <v>125431</v>
      </c>
      <c r="D213"/>
      <c r="E213" s="55">
        <v>125431</v>
      </c>
      <c r="F213" s="55">
        <f>Payments!Z38</f>
        <v>321592.64</v>
      </c>
      <c r="G213" s="76">
        <v>-167136.39</v>
      </c>
      <c r="H213" s="57">
        <v>408031</v>
      </c>
      <c r="I213" s="103">
        <v>-38000</v>
      </c>
      <c r="J213" s="62">
        <v>370031</v>
      </c>
      <c r="K213" s="57">
        <v>0</v>
      </c>
      <c r="L213" s="62">
        <v>370031</v>
      </c>
    </row>
    <row r="214" s="26" customFormat="1" spans="1:13">
      <c r="A214" s="142"/>
      <c r="B214" s="143" t="s">
        <v>983</v>
      </c>
      <c r="C214" s="144">
        <f>SUM(C212:C213)</f>
        <v>525431</v>
      </c>
      <c r="D214" s="144">
        <v>0</v>
      </c>
      <c r="E214" s="144">
        <f>SUM(E212:E213)</f>
        <v>525431</v>
      </c>
      <c r="F214" s="144">
        <f>SUM(F212:F213)</f>
        <v>816612.35</v>
      </c>
      <c r="G214" s="145">
        <f>SUM(G212:G213)</f>
        <v>-235027.05</v>
      </c>
      <c r="H214" s="144">
        <f>SUM(H212:H213)</f>
        <v>708031</v>
      </c>
      <c r="I214" s="170">
        <v>-68000</v>
      </c>
      <c r="J214" s="144">
        <f>SUM(J212:J213)</f>
        <v>640031</v>
      </c>
      <c r="K214" s="144">
        <f>SUM(K212:K213)</f>
        <v>955302.41</v>
      </c>
      <c r="L214" s="170">
        <f>SUM(L212:L213)</f>
        <v>-315271.41</v>
      </c>
      <c r="M214" s="101"/>
    </row>
    <row r="215" spans="1:12">
      <c r="A215" s="133"/>
      <c r="B215" s="134"/>
      <c r="C215" s="135"/>
      <c r="D215" s="135"/>
      <c r="E215" s="135"/>
      <c r="F215" s="135"/>
      <c r="G215" s="137"/>
      <c r="H215" s="138"/>
      <c r="I215" s="138"/>
      <c r="J215" s="138"/>
      <c r="K215" s="138"/>
      <c r="L215" s="138"/>
    </row>
    <row r="216" s="26" customFormat="1" spans="1:13">
      <c r="A216" s="39">
        <v>22109</v>
      </c>
      <c r="B216" s="40" t="s">
        <v>984</v>
      </c>
      <c r="C216" s="50"/>
      <c r="D216" s="50"/>
      <c r="E216" s="50"/>
      <c r="F216" s="50"/>
      <c r="G216" s="51"/>
      <c r="H216" s="49"/>
      <c r="I216" s="49"/>
      <c r="J216" s="49"/>
      <c r="K216" s="49"/>
      <c r="L216" s="49"/>
      <c r="M216" s="101"/>
    </row>
    <row r="217" ht="14" spans="1:12">
      <c r="A217" s="53">
        <v>2210902</v>
      </c>
      <c r="B217" s="54" t="s">
        <v>985</v>
      </c>
      <c r="C217" s="55">
        <v>98000</v>
      </c>
      <c r="D217"/>
      <c r="E217" s="55">
        <v>98000</v>
      </c>
      <c r="F217" s="55">
        <f>Payments!Z39</f>
        <v>210536.8</v>
      </c>
      <c r="G217" s="76">
        <v>48000</v>
      </c>
      <c r="H217" s="57">
        <v>90000</v>
      </c>
      <c r="I217" s="57">
        <v>30400</v>
      </c>
      <c r="J217" s="62">
        <v>120400</v>
      </c>
      <c r="K217" s="57">
        <v>201400</v>
      </c>
      <c r="L217" s="103">
        <v>-81000</v>
      </c>
    </row>
    <row r="218" s="26" customFormat="1" spans="1:13">
      <c r="A218" s="142"/>
      <c r="B218" s="143" t="s">
        <v>986</v>
      </c>
      <c r="C218" s="144">
        <f>SUM(C217)</f>
        <v>98000</v>
      </c>
      <c r="D218" s="144">
        <f>SUM('[3]REPA-Sch'!N234)</f>
        <v>210536.8</v>
      </c>
      <c r="E218" s="144">
        <f>SUM(E217)</f>
        <v>98000</v>
      </c>
      <c r="F218" s="144">
        <f>SUM(F217)</f>
        <v>210536.8</v>
      </c>
      <c r="G218" s="145">
        <f>SUM(G217)</f>
        <v>48000</v>
      </c>
      <c r="H218" s="144">
        <f>SUM(H217)</f>
        <v>90000</v>
      </c>
      <c r="I218" s="144">
        <v>30400</v>
      </c>
      <c r="J218" s="144">
        <f>SUM(J217)</f>
        <v>120400</v>
      </c>
      <c r="K218" s="144">
        <f>SUM(K217)</f>
        <v>201400</v>
      </c>
      <c r="L218" s="170">
        <f>SUM(L217)</f>
        <v>-81000</v>
      </c>
      <c r="M218" s="101"/>
    </row>
    <row r="219" ht="14" spans="1:12">
      <c r="A219" s="133"/>
      <c r="B219" s="134"/>
      <c r="C219" s="135"/>
      <c r="D219" s="135"/>
      <c r="E219" s="135"/>
      <c r="F219"/>
      <c r="G219" s="137"/>
      <c r="H219" s="138"/>
      <c r="I219" s="138"/>
      <c r="J219" s="138"/>
      <c r="K219" s="138"/>
      <c r="L219" s="138"/>
    </row>
    <row r="220" s="26" customFormat="1" spans="1:13">
      <c r="A220" s="39">
        <v>22111</v>
      </c>
      <c r="B220" s="40" t="s">
        <v>987</v>
      </c>
      <c r="C220" s="50"/>
      <c r="D220" s="50"/>
      <c r="E220" s="50"/>
      <c r="F220" s="50"/>
      <c r="G220" s="51"/>
      <c r="H220" s="49"/>
      <c r="I220" s="49"/>
      <c r="J220" s="49"/>
      <c r="K220" s="49"/>
      <c r="L220" s="49"/>
      <c r="M220" s="101"/>
    </row>
    <row r="221" spans="1:12">
      <c r="A221" s="74">
        <v>2211101</v>
      </c>
      <c r="B221" s="75" t="s">
        <v>988</v>
      </c>
      <c r="C221" s="55">
        <v>0</v>
      </c>
      <c r="D221" s="55">
        <v>0</v>
      </c>
      <c r="E221" s="55">
        <v>0</v>
      </c>
      <c r="F221" s="55">
        <f>Payments!Z41+Payments!Z56</f>
        <v>6068</v>
      </c>
      <c r="G221" s="107">
        <v>-4822</v>
      </c>
      <c r="H221" s="62">
        <v>0</v>
      </c>
      <c r="I221" s="62">
        <v>0</v>
      </c>
      <c r="J221" s="62">
        <v>0</v>
      </c>
      <c r="K221" s="62">
        <v>7251.56</v>
      </c>
      <c r="L221" s="103">
        <v>-7251.56</v>
      </c>
    </row>
    <row r="222" s="26" customFormat="1" spans="1:13">
      <c r="A222" s="142"/>
      <c r="B222" s="143" t="s">
        <v>989</v>
      </c>
      <c r="C222" s="144">
        <f t="shared" ref="C222:H222" si="17">SUM(C221)</f>
        <v>0</v>
      </c>
      <c r="D222" s="144">
        <f t="shared" si="17"/>
        <v>0</v>
      </c>
      <c r="E222" s="144">
        <f t="shared" si="17"/>
        <v>0</v>
      </c>
      <c r="F222" s="144">
        <f t="shared" si="17"/>
        <v>6068</v>
      </c>
      <c r="G222" s="180">
        <f t="shared" si="17"/>
        <v>-4822</v>
      </c>
      <c r="H222" s="144">
        <f t="shared" si="17"/>
        <v>0</v>
      </c>
      <c r="I222" s="144">
        <v>0</v>
      </c>
      <c r="J222" s="144">
        <f>SUM(J221)</f>
        <v>0</v>
      </c>
      <c r="K222" s="144">
        <f>SUM(K221)</f>
        <v>7251.56</v>
      </c>
      <c r="L222" s="170">
        <f>SUM(L221)</f>
        <v>-7251.56</v>
      </c>
      <c r="M222" s="101"/>
    </row>
    <row r="223" spans="1:12">
      <c r="A223" s="133"/>
      <c r="B223" s="134"/>
      <c r="C223" s="135"/>
      <c r="D223" s="135"/>
      <c r="E223" s="135"/>
      <c r="F223" s="135"/>
      <c r="G223" s="137"/>
      <c r="H223" s="138"/>
      <c r="I223" s="138"/>
      <c r="J223" s="138"/>
      <c r="K223" s="138"/>
      <c r="L223" s="138"/>
    </row>
    <row r="224" s="26" customFormat="1" spans="1:13">
      <c r="A224" s="39">
        <v>22112</v>
      </c>
      <c r="B224" s="40" t="s">
        <v>448</v>
      </c>
      <c r="C224" s="50"/>
      <c r="D224" s="50"/>
      <c r="E224" s="50"/>
      <c r="F224" s="50"/>
      <c r="G224" s="51"/>
      <c r="H224" s="49"/>
      <c r="I224" s="49"/>
      <c r="J224" s="49"/>
      <c r="K224" s="49"/>
      <c r="L224" s="49"/>
      <c r="M224" s="101"/>
    </row>
    <row r="225" spans="1:12">
      <c r="A225" s="53">
        <v>2211202</v>
      </c>
      <c r="B225" s="54" t="s">
        <v>990</v>
      </c>
      <c r="C225" s="55">
        <v>0</v>
      </c>
      <c r="D225" s="55">
        <v>0</v>
      </c>
      <c r="E225" s="55">
        <v>0</v>
      </c>
      <c r="F225" s="55">
        <v>0</v>
      </c>
      <c r="G225" s="76">
        <v>0</v>
      </c>
      <c r="H225" s="57">
        <v>11000</v>
      </c>
      <c r="I225" s="57">
        <v>0</v>
      </c>
      <c r="J225" s="62">
        <v>11000</v>
      </c>
      <c r="K225" s="57">
        <v>0</v>
      </c>
      <c r="L225" s="62">
        <v>11000</v>
      </c>
    </row>
    <row r="226" spans="1:12">
      <c r="A226" s="74">
        <v>2211203</v>
      </c>
      <c r="B226" s="75" t="s">
        <v>991</v>
      </c>
      <c r="C226" s="55">
        <v>0</v>
      </c>
      <c r="D226" s="55">
        <v>0</v>
      </c>
      <c r="E226" s="55">
        <v>0</v>
      </c>
      <c r="F226" s="55">
        <v>0</v>
      </c>
      <c r="G226" s="76">
        <v>0</v>
      </c>
      <c r="H226" s="57">
        <v>0</v>
      </c>
      <c r="I226" s="57">
        <v>189312.5</v>
      </c>
      <c r="J226" s="62"/>
      <c r="K226" s="57">
        <v>0</v>
      </c>
      <c r="L226" s="62">
        <v>189312.5</v>
      </c>
    </row>
    <row r="227" s="26" customFormat="1" spans="1:13">
      <c r="A227" s="142"/>
      <c r="B227" s="143" t="s">
        <v>992</v>
      </c>
      <c r="C227" s="144">
        <v>0</v>
      </c>
      <c r="D227" s="144">
        <v>0</v>
      </c>
      <c r="E227" s="144">
        <v>0</v>
      </c>
      <c r="F227" s="144">
        <v>0</v>
      </c>
      <c r="G227" s="145">
        <v>0</v>
      </c>
      <c r="H227" s="144">
        <v>11000</v>
      </c>
      <c r="I227" s="144">
        <v>189312.5</v>
      </c>
      <c r="J227" s="144">
        <v>200312.5</v>
      </c>
      <c r="K227" s="144">
        <v>0</v>
      </c>
      <c r="L227" s="144">
        <v>200312.5</v>
      </c>
      <c r="M227" s="101"/>
    </row>
    <row r="228" spans="1:12">
      <c r="A228" s="133"/>
      <c r="B228" s="134"/>
      <c r="C228" s="135"/>
      <c r="D228" s="135"/>
      <c r="E228" s="135"/>
      <c r="F228" s="135"/>
      <c r="G228" s="137"/>
      <c r="H228" s="138"/>
      <c r="I228" s="138"/>
      <c r="J228" s="138"/>
      <c r="K228" s="138"/>
      <c r="L228" s="138"/>
    </row>
    <row r="229" s="26" customFormat="1" spans="1:13">
      <c r="A229" s="39">
        <v>22113</v>
      </c>
      <c r="B229" s="40" t="s">
        <v>993</v>
      </c>
      <c r="C229" s="50"/>
      <c r="D229" s="50"/>
      <c r="E229" s="50"/>
      <c r="F229" s="50"/>
      <c r="G229" s="51"/>
      <c r="H229" s="49"/>
      <c r="I229" s="49"/>
      <c r="J229" s="49"/>
      <c r="K229" s="49"/>
      <c r="L229" s="49"/>
      <c r="M229" s="101"/>
    </row>
    <row r="230" spans="1:12">
      <c r="A230" s="53">
        <v>2211301</v>
      </c>
      <c r="B230" s="54" t="s">
        <v>994</v>
      </c>
      <c r="C230" s="55">
        <v>0</v>
      </c>
      <c r="D230" s="55">
        <v>0</v>
      </c>
      <c r="E230" s="55">
        <v>0</v>
      </c>
      <c r="F230" s="55">
        <v>0</v>
      </c>
      <c r="G230" s="76">
        <v>0</v>
      </c>
      <c r="H230" s="57">
        <v>0</v>
      </c>
      <c r="I230" s="57">
        <v>0</v>
      </c>
      <c r="J230" s="62">
        <v>0</v>
      </c>
      <c r="K230" s="57">
        <v>0</v>
      </c>
      <c r="L230" s="57">
        <v>0</v>
      </c>
    </row>
    <row r="231" spans="1:12">
      <c r="A231" s="53">
        <v>2211302</v>
      </c>
      <c r="B231" s="54" t="s">
        <v>995</v>
      </c>
      <c r="C231" s="55">
        <v>0</v>
      </c>
      <c r="D231" s="55">
        <v>0</v>
      </c>
      <c r="E231" s="55">
        <v>0</v>
      </c>
      <c r="F231" s="55">
        <v>0</v>
      </c>
      <c r="G231" s="76">
        <v>0</v>
      </c>
      <c r="H231" s="57">
        <v>0</v>
      </c>
      <c r="I231" s="57">
        <v>0</v>
      </c>
      <c r="J231" s="62">
        <v>0</v>
      </c>
      <c r="K231" s="57">
        <v>0</v>
      </c>
      <c r="L231" s="57">
        <v>0</v>
      </c>
    </row>
    <row r="232" spans="1:12">
      <c r="A232" s="53">
        <v>2211302</v>
      </c>
      <c r="B232" s="54" t="s">
        <v>996</v>
      </c>
      <c r="C232" s="55">
        <v>0</v>
      </c>
      <c r="D232" s="55">
        <v>0</v>
      </c>
      <c r="E232" s="55">
        <v>0</v>
      </c>
      <c r="F232" s="55">
        <v>0</v>
      </c>
      <c r="G232" s="76">
        <v>0</v>
      </c>
      <c r="H232" s="57">
        <v>0</v>
      </c>
      <c r="I232" s="57">
        <v>0</v>
      </c>
      <c r="J232" s="62">
        <v>0</v>
      </c>
      <c r="K232" s="57">
        <v>0</v>
      </c>
      <c r="L232" s="57">
        <v>0</v>
      </c>
    </row>
    <row r="233" spans="1:12">
      <c r="A233" s="74">
        <v>2211302</v>
      </c>
      <c r="B233" s="75" t="s">
        <v>997</v>
      </c>
      <c r="C233" s="55">
        <v>0</v>
      </c>
      <c r="D233" s="55">
        <v>0</v>
      </c>
      <c r="E233" s="55">
        <v>0</v>
      </c>
      <c r="F233" s="55">
        <v>0</v>
      </c>
      <c r="G233" s="76">
        <v>0</v>
      </c>
      <c r="H233" s="57">
        <v>0</v>
      </c>
      <c r="I233" s="57">
        <v>0</v>
      </c>
      <c r="J233" s="62">
        <v>0</v>
      </c>
      <c r="K233" s="57">
        <v>0</v>
      </c>
      <c r="L233" s="62">
        <v>0</v>
      </c>
    </row>
    <row r="234" s="26" customFormat="1" ht="11.25" spans="1:13">
      <c r="A234" s="152"/>
      <c r="B234" s="153" t="s">
        <v>998</v>
      </c>
      <c r="C234" s="154">
        <f t="shared" ref="C234:H234" si="18">SUM(C230:C233)</f>
        <v>0</v>
      </c>
      <c r="D234" s="154">
        <f t="shared" si="18"/>
        <v>0</v>
      </c>
      <c r="E234" s="154">
        <f t="shared" si="18"/>
        <v>0</v>
      </c>
      <c r="F234" s="154">
        <f t="shared" si="18"/>
        <v>0</v>
      </c>
      <c r="G234" s="155">
        <f t="shared" si="18"/>
        <v>0</v>
      </c>
      <c r="H234" s="154">
        <f t="shared" si="18"/>
        <v>0</v>
      </c>
      <c r="I234" s="154">
        <v>0</v>
      </c>
      <c r="J234" s="154">
        <f>SUM(J230:J233)</f>
        <v>0</v>
      </c>
      <c r="K234" s="154">
        <f>SUM(K230:K233)</f>
        <v>0</v>
      </c>
      <c r="L234" s="188">
        <f>SUM(L230:L233)</f>
        <v>0</v>
      </c>
      <c r="M234" s="101"/>
    </row>
    <row r="235" s="26" customFormat="1" ht="11.25" spans="1:13">
      <c r="A235" s="156"/>
      <c r="B235" s="157" t="s">
        <v>999</v>
      </c>
      <c r="C235" s="158">
        <f t="shared" ref="C235:H235" si="19">C164+C171+C176+C181+C188+C201+C209+C214+C218+C222+C227+C234</f>
        <v>13630738</v>
      </c>
      <c r="D235" s="158">
        <f t="shared" si="19"/>
        <v>210536.8</v>
      </c>
      <c r="E235" s="158">
        <f t="shared" si="19"/>
        <v>13630738</v>
      </c>
      <c r="F235" s="159">
        <f t="shared" si="19"/>
        <v>9001886.76</v>
      </c>
      <c r="G235" s="159">
        <f t="shared" si="19"/>
        <v>5742241.76</v>
      </c>
      <c r="H235" s="158">
        <f t="shared" si="19"/>
        <v>16923471</v>
      </c>
      <c r="I235" s="158">
        <v>1709312.5</v>
      </c>
      <c r="J235" s="158">
        <f>J164+J171+J176+J181+J188+J201+J209+J214+J218+J222+J227+J234</f>
        <v>18632783.5</v>
      </c>
      <c r="K235" s="158">
        <f>K164+K171+K176+K181+K188+K201+K209+K214+K218+K222+K227+K234</f>
        <v>10798081.57</v>
      </c>
      <c r="L235" s="158">
        <f>L164+L171+L176+L181+L188+L201+L209+L214+L218+L222+L227+L234</f>
        <v>7834701.93</v>
      </c>
      <c r="M235" s="101"/>
    </row>
    <row r="236" spans="1:12">
      <c r="A236" s="133"/>
      <c r="B236" s="134"/>
      <c r="C236" s="135"/>
      <c r="D236" s="135"/>
      <c r="E236" s="135"/>
      <c r="F236" s="135"/>
      <c r="G236" s="137"/>
      <c r="H236" s="138"/>
      <c r="I236" s="138"/>
      <c r="J236" s="138"/>
      <c r="K236" s="138"/>
      <c r="L236" s="138"/>
    </row>
    <row r="237" spans="1:12">
      <c r="A237" s="133"/>
      <c r="B237" s="134"/>
      <c r="C237" s="135"/>
      <c r="D237" s="135"/>
      <c r="E237" s="135"/>
      <c r="F237" s="135"/>
      <c r="G237" s="137"/>
      <c r="H237" s="138"/>
      <c r="I237" s="138"/>
      <c r="J237" s="138"/>
      <c r="K237" s="138"/>
      <c r="L237" s="138"/>
    </row>
    <row r="238" s="26" customFormat="1" spans="1:13">
      <c r="A238" s="39"/>
      <c r="B238" s="40" t="s">
        <v>583</v>
      </c>
      <c r="C238" s="50"/>
      <c r="D238" s="50"/>
      <c r="E238" s="50"/>
      <c r="F238" s="50"/>
      <c r="G238" s="51"/>
      <c r="H238" s="49"/>
      <c r="I238" s="49"/>
      <c r="J238" s="49"/>
      <c r="K238" s="49"/>
      <c r="L238" s="49"/>
      <c r="M238" s="101"/>
    </row>
    <row r="239" spans="1:12">
      <c r="A239" s="53">
        <v>27111</v>
      </c>
      <c r="B239" s="54" t="s">
        <v>1000</v>
      </c>
      <c r="C239" s="55">
        <v>0</v>
      </c>
      <c r="D239" s="55">
        <v>0</v>
      </c>
      <c r="E239" s="55">
        <v>0</v>
      </c>
      <c r="F239" s="55">
        <v>0</v>
      </c>
      <c r="G239" s="76">
        <v>0</v>
      </c>
      <c r="H239" s="57"/>
      <c r="I239" s="57"/>
      <c r="J239" s="57"/>
      <c r="K239" s="57"/>
      <c r="L239" s="57"/>
    </row>
    <row r="240" spans="1:12">
      <c r="A240" s="53">
        <v>2711100</v>
      </c>
      <c r="B240" s="54" t="s">
        <v>1001</v>
      </c>
      <c r="C240" s="55">
        <v>0</v>
      </c>
      <c r="D240" s="55">
        <v>0</v>
      </c>
      <c r="E240" s="55">
        <v>0</v>
      </c>
      <c r="F240" s="55">
        <v>0</v>
      </c>
      <c r="G240" s="76">
        <v>0</v>
      </c>
      <c r="H240" s="57">
        <v>0</v>
      </c>
      <c r="I240" s="57">
        <v>0</v>
      </c>
      <c r="J240" s="62">
        <v>0</v>
      </c>
      <c r="K240" s="57">
        <v>0</v>
      </c>
      <c r="L240" s="57">
        <v>0</v>
      </c>
    </row>
    <row r="241" spans="1:12">
      <c r="A241" s="53">
        <v>2711101</v>
      </c>
      <c r="B241" s="54" t="s">
        <v>1002</v>
      </c>
      <c r="C241" s="55">
        <v>0</v>
      </c>
      <c r="D241" s="55">
        <v>0</v>
      </c>
      <c r="E241" s="55">
        <v>0</v>
      </c>
      <c r="F241" s="55">
        <v>0</v>
      </c>
      <c r="G241" s="76">
        <v>0</v>
      </c>
      <c r="H241" s="57">
        <v>3537</v>
      </c>
      <c r="I241" s="57">
        <v>0</v>
      </c>
      <c r="J241" s="62">
        <v>3537</v>
      </c>
      <c r="K241" s="57">
        <v>0</v>
      </c>
      <c r="L241" s="57">
        <v>3537</v>
      </c>
    </row>
    <row r="242" s="26" customFormat="1" spans="1:13">
      <c r="A242" s="39">
        <v>0</v>
      </c>
      <c r="B242" s="40" t="s">
        <v>1003</v>
      </c>
      <c r="C242" s="50"/>
      <c r="D242" s="50"/>
      <c r="E242" s="50"/>
      <c r="F242" s="50"/>
      <c r="G242" s="51"/>
      <c r="H242" s="57"/>
      <c r="I242" s="57"/>
      <c r="J242" s="62"/>
      <c r="K242" s="57">
        <v>0</v>
      </c>
      <c r="L242" s="57"/>
      <c r="M242" s="101"/>
    </row>
    <row r="243" spans="1:12">
      <c r="A243" s="53">
        <v>2731101</v>
      </c>
      <c r="B243" s="54" t="s">
        <v>1004</v>
      </c>
      <c r="C243" s="55">
        <v>0</v>
      </c>
      <c r="D243" s="55">
        <v>0</v>
      </c>
      <c r="E243" s="55">
        <v>0</v>
      </c>
      <c r="F243" s="55">
        <v>0</v>
      </c>
      <c r="G243" s="76">
        <v>0</v>
      </c>
      <c r="H243" s="57">
        <v>0</v>
      </c>
      <c r="I243" s="57">
        <v>0</v>
      </c>
      <c r="J243" s="62">
        <v>0</v>
      </c>
      <c r="K243" s="57">
        <v>0</v>
      </c>
      <c r="L243" s="57">
        <v>0</v>
      </c>
    </row>
    <row r="244" spans="1:12">
      <c r="A244" s="53">
        <v>2731102</v>
      </c>
      <c r="B244" s="54" t="s">
        <v>155</v>
      </c>
      <c r="C244" s="55">
        <v>40000</v>
      </c>
      <c r="D244" s="55">
        <v>0</v>
      </c>
      <c r="E244" s="55">
        <v>40000</v>
      </c>
      <c r="F244" s="55">
        <f>Payments!Z42</f>
        <v>8000</v>
      </c>
      <c r="G244" s="76">
        <v>32000</v>
      </c>
      <c r="H244" s="57">
        <v>10000</v>
      </c>
      <c r="I244" s="57">
        <v>0</v>
      </c>
      <c r="J244" s="62">
        <v>10000</v>
      </c>
      <c r="K244" s="57">
        <v>1000</v>
      </c>
      <c r="L244" s="57">
        <v>9000</v>
      </c>
    </row>
    <row r="245" ht="11.25" spans="1:12">
      <c r="A245" s="74">
        <v>2731103</v>
      </c>
      <c r="B245" s="75" t="s">
        <v>156</v>
      </c>
      <c r="C245" s="55">
        <v>40000</v>
      </c>
      <c r="D245" s="55">
        <v>0</v>
      </c>
      <c r="E245" s="55">
        <v>40000</v>
      </c>
      <c r="F245" s="55">
        <f>Payments!Z43</f>
        <v>12773.42</v>
      </c>
      <c r="G245" s="76">
        <v>27226.58</v>
      </c>
      <c r="H245" s="57">
        <v>10000</v>
      </c>
      <c r="I245" s="57">
        <v>0</v>
      </c>
      <c r="J245" s="62">
        <v>10000</v>
      </c>
      <c r="K245" s="57">
        <v>2000</v>
      </c>
      <c r="L245" s="62">
        <v>8000</v>
      </c>
    </row>
    <row r="246" s="26" customFormat="1" ht="11.25" spans="1:13">
      <c r="A246" s="181"/>
      <c r="B246" s="182" t="s">
        <v>42</v>
      </c>
      <c r="C246" s="183">
        <f>SUM(C239:C245)</f>
        <v>80000</v>
      </c>
      <c r="D246" s="183">
        <f>SUM(D243:D245)</f>
        <v>0</v>
      </c>
      <c r="E246" s="183">
        <f>SUM(E239:E245)</f>
        <v>80000</v>
      </c>
      <c r="F246" s="183">
        <f>SUM(F239:F245)</f>
        <v>20773.42</v>
      </c>
      <c r="G246" s="184">
        <f>SUM(G239:G245)</f>
        <v>59226.58</v>
      </c>
      <c r="H246" s="183">
        <f>SUM(H239:H245)</f>
        <v>23537</v>
      </c>
      <c r="I246" s="183">
        <v>0</v>
      </c>
      <c r="J246" s="183">
        <f>SUM(J240:J245)</f>
        <v>23537</v>
      </c>
      <c r="K246" s="183">
        <f>SUM(K240:K245)</f>
        <v>3000</v>
      </c>
      <c r="L246" s="183">
        <f>SUM(L240:L245)</f>
        <v>20537</v>
      </c>
      <c r="M246" s="101"/>
    </row>
    <row r="247" ht="11.25" spans="1:12">
      <c r="A247" s="133"/>
      <c r="B247" s="134"/>
      <c r="C247" s="135"/>
      <c r="D247" s="135"/>
      <c r="E247" s="135"/>
      <c r="F247" s="135"/>
      <c r="G247" s="137"/>
      <c r="H247" s="138"/>
      <c r="I247" s="138"/>
      <c r="J247" s="138"/>
      <c r="K247" s="138"/>
      <c r="L247" s="138"/>
    </row>
    <row r="248" s="26" customFormat="1" spans="1:13">
      <c r="A248" s="39">
        <v>24111</v>
      </c>
      <c r="B248" s="40" t="s">
        <v>836</v>
      </c>
      <c r="C248" s="50"/>
      <c r="D248" s="50"/>
      <c r="E248" s="50"/>
      <c r="F248" s="50"/>
      <c r="G248" s="51"/>
      <c r="H248" s="49"/>
      <c r="I248" s="49"/>
      <c r="J248" s="49"/>
      <c r="K248" s="49"/>
      <c r="L248" s="49"/>
      <c r="M248" s="101"/>
    </row>
    <row r="249" spans="1:12">
      <c r="A249" s="53"/>
      <c r="B249" s="54" t="s">
        <v>1005</v>
      </c>
      <c r="C249" s="55">
        <v>0</v>
      </c>
      <c r="D249" s="55">
        <v>0</v>
      </c>
      <c r="E249" s="55">
        <v>0</v>
      </c>
      <c r="F249" s="55">
        <v>0</v>
      </c>
      <c r="G249" s="76">
        <v>0</v>
      </c>
      <c r="H249" s="57"/>
      <c r="I249" s="57"/>
      <c r="J249" s="57"/>
      <c r="K249" s="57"/>
      <c r="L249" s="57"/>
    </row>
    <row r="250" spans="1:12">
      <c r="A250" s="53">
        <v>2411101</v>
      </c>
      <c r="B250" s="54" t="s">
        <v>1006</v>
      </c>
      <c r="C250" s="55">
        <v>0</v>
      </c>
      <c r="D250" s="55">
        <v>0</v>
      </c>
      <c r="E250" s="55">
        <v>0</v>
      </c>
      <c r="F250" s="55">
        <v>0</v>
      </c>
      <c r="G250" s="76">
        <v>0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</row>
    <row r="251" s="26" customFormat="1" spans="1:13">
      <c r="A251" s="39"/>
      <c r="B251" s="40" t="s">
        <v>1007</v>
      </c>
      <c r="C251" s="50"/>
      <c r="D251" s="50"/>
      <c r="E251" s="50"/>
      <c r="F251" s="50"/>
      <c r="G251" s="51"/>
      <c r="H251" s="49"/>
      <c r="I251" s="49"/>
      <c r="J251" s="49"/>
      <c r="K251" s="57">
        <v>0</v>
      </c>
      <c r="L251" s="57"/>
      <c r="M251" s="101"/>
    </row>
    <row r="252" spans="1:12">
      <c r="A252" s="53">
        <v>24221101</v>
      </c>
      <c r="B252" s="54" t="s">
        <v>1008</v>
      </c>
      <c r="C252" s="55">
        <v>0</v>
      </c>
      <c r="D252" s="55">
        <v>0</v>
      </c>
      <c r="E252" s="55">
        <v>0</v>
      </c>
      <c r="F252" s="55">
        <v>0</v>
      </c>
      <c r="G252" s="76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</row>
    <row r="253" spans="1:12">
      <c r="A253" s="74">
        <v>24225101</v>
      </c>
      <c r="B253" s="75" t="s">
        <v>1009</v>
      </c>
      <c r="C253" s="55">
        <v>0</v>
      </c>
      <c r="D253" s="55">
        <v>0</v>
      </c>
      <c r="E253" s="55">
        <v>0</v>
      </c>
      <c r="F253" s="55">
        <v>0</v>
      </c>
      <c r="G253" s="76">
        <v>0</v>
      </c>
      <c r="H253" s="62">
        <v>0</v>
      </c>
      <c r="I253" s="62">
        <v>0</v>
      </c>
      <c r="J253" s="62">
        <v>0</v>
      </c>
      <c r="K253" s="57">
        <v>0</v>
      </c>
      <c r="L253" s="62">
        <v>0</v>
      </c>
    </row>
    <row r="254" s="26" customFormat="1" ht="11.25" spans="1:13">
      <c r="A254" s="63"/>
      <c r="B254" s="64" t="s">
        <v>836</v>
      </c>
      <c r="C254" s="67">
        <f>SUM(C249:C253)</f>
        <v>0</v>
      </c>
      <c r="D254" s="67">
        <f>SUM(D249:D253)</f>
        <v>0</v>
      </c>
      <c r="E254" s="67">
        <f ca="1">SUM(E249:E254)</f>
        <v>0</v>
      </c>
      <c r="F254" s="67">
        <f>SUM(F249:F253)</f>
        <v>0</v>
      </c>
      <c r="G254" s="132">
        <f>SUM(G249:G253)</f>
        <v>0</v>
      </c>
      <c r="H254" s="67">
        <f>SUM(H249:H253)</f>
        <v>0</v>
      </c>
      <c r="I254" s="67">
        <v>0</v>
      </c>
      <c r="J254" s="67">
        <f>SUM(J249:J253)</f>
        <v>0</v>
      </c>
      <c r="K254" s="67">
        <f>SUM(K250:K253)</f>
        <v>0</v>
      </c>
      <c r="L254" s="67">
        <f ca="1">SUM(L250:L254)</f>
        <v>0</v>
      </c>
      <c r="M254" s="101"/>
    </row>
    <row r="255" spans="1:12">
      <c r="A255" s="133"/>
      <c r="B255" s="134"/>
      <c r="C255" s="135"/>
      <c r="D255" s="135"/>
      <c r="E255" s="135"/>
      <c r="F255" s="135"/>
      <c r="G255" s="137"/>
      <c r="H255" s="138"/>
      <c r="I255" s="138"/>
      <c r="J255" s="138"/>
      <c r="K255" s="138"/>
      <c r="L255" s="138"/>
    </row>
    <row r="256" s="26" customFormat="1" spans="1:13">
      <c r="A256" s="39">
        <v>25121</v>
      </c>
      <c r="B256" s="40" t="s">
        <v>1010</v>
      </c>
      <c r="C256" s="50"/>
      <c r="D256" s="50"/>
      <c r="E256" s="50"/>
      <c r="F256" s="50"/>
      <c r="G256" s="51"/>
      <c r="H256" s="49"/>
      <c r="I256" s="49"/>
      <c r="J256" s="49"/>
      <c r="K256" s="49"/>
      <c r="L256" s="49"/>
      <c r="M256" s="101"/>
    </row>
    <row r="257" spans="1:12">
      <c r="A257" s="53">
        <v>2512101</v>
      </c>
      <c r="B257" s="54" t="s">
        <v>1011</v>
      </c>
      <c r="C257" s="55">
        <v>0</v>
      </c>
      <c r="D257" s="55">
        <v>0</v>
      </c>
      <c r="E257" s="55">
        <v>0</v>
      </c>
      <c r="F257" s="55">
        <v>0</v>
      </c>
      <c r="G257" s="76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</row>
    <row r="258" spans="1:12">
      <c r="A258" s="53">
        <v>2512102</v>
      </c>
      <c r="B258" s="54" t="s">
        <v>1012</v>
      </c>
      <c r="C258" s="55">
        <v>0</v>
      </c>
      <c r="D258" s="55">
        <v>0</v>
      </c>
      <c r="E258" s="55">
        <v>0</v>
      </c>
      <c r="F258" s="55">
        <v>0</v>
      </c>
      <c r="G258" s="76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</row>
    <row r="259" spans="1:12">
      <c r="A259" s="53">
        <v>2512103</v>
      </c>
      <c r="B259" s="54" t="s">
        <v>1013</v>
      </c>
      <c r="C259" s="55">
        <v>0</v>
      </c>
      <c r="D259" s="55">
        <v>0</v>
      </c>
      <c r="E259" s="55">
        <v>0</v>
      </c>
      <c r="F259" s="55">
        <v>0</v>
      </c>
      <c r="G259" s="76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</row>
    <row r="260" spans="1:12">
      <c r="A260" s="53">
        <v>2512104</v>
      </c>
      <c r="B260" s="54" t="s">
        <v>1014</v>
      </c>
      <c r="C260" s="55">
        <v>0</v>
      </c>
      <c r="D260" s="55">
        <v>0</v>
      </c>
      <c r="E260" s="55">
        <v>0</v>
      </c>
      <c r="F260" s="55">
        <v>0</v>
      </c>
      <c r="G260" s="76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</row>
    <row r="261" spans="1:12">
      <c r="A261" s="53">
        <v>2512105</v>
      </c>
      <c r="B261" s="54" t="s">
        <v>1015</v>
      </c>
      <c r="C261" s="55">
        <v>0</v>
      </c>
      <c r="D261" s="55">
        <v>0</v>
      </c>
      <c r="E261" s="55">
        <v>0</v>
      </c>
      <c r="F261" s="55">
        <v>0</v>
      </c>
      <c r="G261" s="76">
        <v>0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</row>
    <row r="262" spans="1:12">
      <c r="A262" s="74">
        <v>2512106</v>
      </c>
      <c r="B262" s="75" t="s">
        <v>1016</v>
      </c>
      <c r="C262" s="55">
        <v>0</v>
      </c>
      <c r="D262" s="55">
        <v>0</v>
      </c>
      <c r="E262" s="55">
        <v>0</v>
      </c>
      <c r="F262" s="55">
        <v>0</v>
      </c>
      <c r="G262" s="76">
        <v>0</v>
      </c>
      <c r="H262" s="62">
        <v>0</v>
      </c>
      <c r="I262" s="62">
        <v>0</v>
      </c>
      <c r="J262" s="62">
        <v>0</v>
      </c>
      <c r="K262" s="57">
        <v>0</v>
      </c>
      <c r="L262" s="62">
        <v>0</v>
      </c>
    </row>
    <row r="263" s="26" customFormat="1" ht="11.25" spans="1:13">
      <c r="A263" s="63"/>
      <c r="B263" s="64" t="s">
        <v>1017</v>
      </c>
      <c r="C263" s="67">
        <f t="shared" ref="C263:H263" si="20">SUM(C257:C262)</f>
        <v>0</v>
      </c>
      <c r="D263" s="67">
        <f t="shared" si="20"/>
        <v>0</v>
      </c>
      <c r="E263" s="67">
        <f t="shared" si="20"/>
        <v>0</v>
      </c>
      <c r="F263" s="67">
        <f t="shared" si="20"/>
        <v>0</v>
      </c>
      <c r="G263" s="132">
        <f t="shared" si="20"/>
        <v>0</v>
      </c>
      <c r="H263" s="67">
        <f t="shared" si="20"/>
        <v>0</v>
      </c>
      <c r="I263" s="67">
        <v>0</v>
      </c>
      <c r="J263" s="67">
        <f>SUM(J257:J262)</f>
        <v>0</v>
      </c>
      <c r="K263" s="67">
        <f ca="1">SUM(K257:K263)</f>
        <v>0</v>
      </c>
      <c r="L263" s="67">
        <f>SUM(L257:L262)</f>
        <v>0</v>
      </c>
      <c r="M263" s="101"/>
    </row>
    <row r="264" spans="1:12">
      <c r="A264" s="133"/>
      <c r="B264" s="134"/>
      <c r="C264" s="135"/>
      <c r="D264" s="135"/>
      <c r="E264" s="135"/>
      <c r="F264" s="135"/>
      <c r="G264" s="137"/>
      <c r="H264" s="138"/>
      <c r="I264" s="138"/>
      <c r="J264" s="138"/>
      <c r="K264" s="138"/>
      <c r="L264" s="138"/>
    </row>
    <row r="265" s="26" customFormat="1" spans="1:13">
      <c r="A265" s="39"/>
      <c r="B265" s="40" t="s">
        <v>1018</v>
      </c>
      <c r="C265" s="50"/>
      <c r="D265" s="50"/>
      <c r="E265" s="50"/>
      <c r="F265" s="50"/>
      <c r="G265" s="51"/>
      <c r="H265" s="49"/>
      <c r="I265" s="49"/>
      <c r="J265" s="49"/>
      <c r="K265" s="49"/>
      <c r="L265" s="49"/>
      <c r="M265" s="101"/>
    </row>
    <row r="266" s="26" customFormat="1" spans="1:13">
      <c r="A266" s="39">
        <v>28210</v>
      </c>
      <c r="B266" s="40" t="s">
        <v>1019</v>
      </c>
      <c r="C266" s="50"/>
      <c r="D266" s="50"/>
      <c r="E266" s="50"/>
      <c r="F266" s="50"/>
      <c r="G266" s="51"/>
      <c r="H266" s="49"/>
      <c r="I266" s="49"/>
      <c r="J266" s="49"/>
      <c r="K266" s="49"/>
      <c r="L266" s="49"/>
      <c r="M266" s="101"/>
    </row>
    <row r="267" spans="1:12">
      <c r="A267" s="53">
        <v>2814101</v>
      </c>
      <c r="B267" s="54" t="s">
        <v>1020</v>
      </c>
      <c r="C267" s="55">
        <v>68492</v>
      </c>
      <c r="D267" s="55">
        <v>0</v>
      </c>
      <c r="E267" s="55">
        <v>68492</v>
      </c>
      <c r="F267" s="55">
        <f>Payments!Z44</f>
        <v>64554.44</v>
      </c>
      <c r="G267" s="107">
        <v>3937.56</v>
      </c>
      <c r="H267" s="57">
        <v>22492</v>
      </c>
      <c r="I267" s="57">
        <v>75000</v>
      </c>
      <c r="J267" s="62">
        <v>97492</v>
      </c>
      <c r="K267" s="57">
        <v>81000</v>
      </c>
      <c r="L267" s="103">
        <v>16492</v>
      </c>
    </row>
    <row r="268" s="28" customFormat="1" spans="1:13">
      <c r="A268" s="118">
        <v>2821002</v>
      </c>
      <c r="B268" s="115" t="s">
        <v>472</v>
      </c>
      <c r="C268" s="76">
        <v>0</v>
      </c>
      <c r="D268" s="76">
        <v>0</v>
      </c>
      <c r="E268" s="76">
        <v>0</v>
      </c>
      <c r="F268" s="76">
        <f>Payments!Z45</f>
        <v>41752</v>
      </c>
      <c r="G268" s="107">
        <v>-41752</v>
      </c>
      <c r="H268" s="79">
        <v>0</v>
      </c>
      <c r="I268" s="79">
        <v>0</v>
      </c>
      <c r="J268" s="116">
        <v>0</v>
      </c>
      <c r="K268" s="79">
        <v>221452.56</v>
      </c>
      <c r="L268" s="107">
        <v>-221452.56</v>
      </c>
      <c r="M268" s="108"/>
    </row>
    <row r="269" s="28" customFormat="1" spans="1:13">
      <c r="A269" s="118">
        <v>2821007</v>
      </c>
      <c r="B269" s="115" t="s">
        <v>159</v>
      </c>
      <c r="C269" s="76">
        <v>20000</v>
      </c>
      <c r="D269" s="76">
        <v>0</v>
      </c>
      <c r="E269" s="76">
        <v>20000</v>
      </c>
      <c r="F269" s="76">
        <v>0</v>
      </c>
      <c r="G269" s="107">
        <v>20000</v>
      </c>
      <c r="H269" s="79">
        <v>0</v>
      </c>
      <c r="I269" s="79">
        <v>0</v>
      </c>
      <c r="J269" s="116">
        <v>0</v>
      </c>
      <c r="K269" s="79">
        <v>15000</v>
      </c>
      <c r="L269" s="107">
        <v>-15000</v>
      </c>
      <c r="M269" s="108"/>
    </row>
    <row r="270" spans="1:12">
      <c r="A270" s="53">
        <v>2821008</v>
      </c>
      <c r="B270" s="54" t="s">
        <v>473</v>
      </c>
      <c r="C270" s="55">
        <v>0</v>
      </c>
      <c r="D270" s="55">
        <v>0</v>
      </c>
      <c r="E270" s="55">
        <v>0</v>
      </c>
      <c r="F270" s="55">
        <v>0</v>
      </c>
      <c r="G270" s="107">
        <v>0</v>
      </c>
      <c r="H270" s="57">
        <v>181212</v>
      </c>
      <c r="I270" s="57">
        <v>0</v>
      </c>
      <c r="J270" s="62">
        <v>181212</v>
      </c>
      <c r="K270" s="57">
        <v>7000</v>
      </c>
      <c r="L270" s="103">
        <v>174212</v>
      </c>
    </row>
    <row r="271" spans="1:12">
      <c r="A271" s="53">
        <v>2821009</v>
      </c>
      <c r="B271" s="54" t="s">
        <v>160</v>
      </c>
      <c r="C271" s="55">
        <v>260000</v>
      </c>
      <c r="D271" s="55">
        <v>0</v>
      </c>
      <c r="E271" s="55">
        <v>260000</v>
      </c>
      <c r="F271" s="55">
        <f>Payments!Z46</f>
        <v>1054940</v>
      </c>
      <c r="G271" s="107">
        <v>-344865</v>
      </c>
      <c r="H271" s="57">
        <v>100000</v>
      </c>
      <c r="I271" s="57">
        <v>0</v>
      </c>
      <c r="J271" s="62">
        <v>100000</v>
      </c>
      <c r="K271" s="57">
        <v>430865.17</v>
      </c>
      <c r="L271" s="103">
        <v>-330865.17</v>
      </c>
    </row>
    <row r="272" spans="1:12">
      <c r="A272" s="53">
        <v>2821010</v>
      </c>
      <c r="B272" s="54" t="s">
        <v>161</v>
      </c>
      <c r="C272" s="55">
        <v>100000</v>
      </c>
      <c r="D272" s="55">
        <v>0</v>
      </c>
      <c r="E272" s="55">
        <v>100000</v>
      </c>
      <c r="F272" s="55">
        <f>Payments!Z47</f>
        <v>86796.31</v>
      </c>
      <c r="G272" s="107">
        <v>33203.69</v>
      </c>
      <c r="H272" s="57">
        <v>667069</v>
      </c>
      <c r="I272" s="57">
        <v>57739608.7</v>
      </c>
      <c r="J272" s="62">
        <v>58406677.7</v>
      </c>
      <c r="K272" s="57">
        <v>278175</v>
      </c>
      <c r="L272" s="103">
        <v>58128502.7</v>
      </c>
    </row>
    <row r="273" s="28" customFormat="1" spans="1:13">
      <c r="A273" s="118">
        <v>2821019</v>
      </c>
      <c r="B273" s="115" t="s">
        <v>186</v>
      </c>
      <c r="C273" s="76">
        <v>32349</v>
      </c>
      <c r="D273" s="76">
        <v>0</v>
      </c>
      <c r="E273" s="76">
        <v>32349</v>
      </c>
      <c r="F273" s="76">
        <v>0</v>
      </c>
      <c r="G273" s="107">
        <v>32349</v>
      </c>
      <c r="H273" s="79">
        <v>50000</v>
      </c>
      <c r="I273" s="107">
        <v>-5000</v>
      </c>
      <c r="J273" s="116">
        <v>45000</v>
      </c>
      <c r="K273" s="79">
        <v>0</v>
      </c>
      <c r="L273" s="107">
        <v>45000</v>
      </c>
      <c r="M273" s="108"/>
    </row>
    <row r="274" spans="1:12">
      <c r="A274" s="53">
        <v>2821017</v>
      </c>
      <c r="B274" s="54" t="s">
        <v>1021</v>
      </c>
      <c r="C274" s="55">
        <v>0</v>
      </c>
      <c r="D274" s="55">
        <v>0</v>
      </c>
      <c r="E274" s="55">
        <v>0</v>
      </c>
      <c r="F274" s="55">
        <f>Payments!Z48</f>
        <v>495030</v>
      </c>
      <c r="G274" s="107">
        <v>-495030</v>
      </c>
      <c r="H274" s="57">
        <v>0</v>
      </c>
      <c r="I274" s="57">
        <v>0</v>
      </c>
      <c r="J274" s="62">
        <v>0</v>
      </c>
      <c r="K274" s="57">
        <v>367714.77</v>
      </c>
      <c r="L274" s="103">
        <v>-367714.77</v>
      </c>
    </row>
    <row r="275" spans="1:12">
      <c r="A275" s="74">
        <v>2821018</v>
      </c>
      <c r="B275" s="75" t="s">
        <v>1022</v>
      </c>
      <c r="C275" s="55">
        <v>100000</v>
      </c>
      <c r="D275" s="55">
        <v>0</v>
      </c>
      <c r="E275" s="55">
        <v>100000</v>
      </c>
      <c r="F275" s="55">
        <v>0</v>
      </c>
      <c r="G275" s="107">
        <v>100000</v>
      </c>
      <c r="H275" s="57">
        <v>123550</v>
      </c>
      <c r="I275" s="57">
        <v>0</v>
      </c>
      <c r="J275" s="62">
        <v>123550</v>
      </c>
      <c r="K275" s="57">
        <v>0</v>
      </c>
      <c r="L275" s="103">
        <v>123550</v>
      </c>
    </row>
    <row r="276" s="26" customFormat="1" spans="1:13">
      <c r="A276" s="142"/>
      <c r="B276" s="143" t="s">
        <v>1023</v>
      </c>
      <c r="C276" s="144">
        <f t="shared" ref="C276:H276" si="21">SUM(C267:C275)</f>
        <v>580841</v>
      </c>
      <c r="D276" s="144">
        <f t="shared" si="21"/>
        <v>0</v>
      </c>
      <c r="E276" s="144">
        <f t="shared" si="21"/>
        <v>580841</v>
      </c>
      <c r="F276" s="144">
        <f t="shared" si="21"/>
        <v>1743072.75</v>
      </c>
      <c r="G276" s="145">
        <f t="shared" si="21"/>
        <v>-692156.75</v>
      </c>
      <c r="H276" s="144">
        <f t="shared" si="21"/>
        <v>1144323</v>
      </c>
      <c r="I276" s="144">
        <v>57809608.7</v>
      </c>
      <c r="J276" s="144">
        <f>SUM(J267:J275)</f>
        <v>58953931.7</v>
      </c>
      <c r="K276" s="144">
        <f>SUM(K267:K275)</f>
        <v>1401207.5</v>
      </c>
      <c r="L276" s="170">
        <f>SUM(L268:L275)</f>
        <v>57536232.2</v>
      </c>
      <c r="M276" s="101"/>
    </row>
    <row r="277" s="26" customFormat="1" ht="11.25" spans="1:13">
      <c r="A277" s="63"/>
      <c r="B277" s="64" t="s">
        <v>1024</v>
      </c>
      <c r="C277" s="67">
        <f t="shared" ref="C277:H277" si="22">C276</f>
        <v>580841</v>
      </c>
      <c r="D277" s="67">
        <f t="shared" si="22"/>
        <v>0</v>
      </c>
      <c r="E277" s="67">
        <f t="shared" si="22"/>
        <v>580841</v>
      </c>
      <c r="F277" s="67">
        <f t="shared" si="22"/>
        <v>1743072.75</v>
      </c>
      <c r="G277" s="132">
        <f t="shared" si="22"/>
        <v>-692156.75</v>
      </c>
      <c r="H277" s="67">
        <f t="shared" si="22"/>
        <v>1144323</v>
      </c>
      <c r="I277" s="67">
        <v>57809608.7</v>
      </c>
      <c r="J277" s="67">
        <f>J276</f>
        <v>58953931.7</v>
      </c>
      <c r="K277" s="67">
        <f>K276</f>
        <v>1401207.5</v>
      </c>
      <c r="L277" s="104">
        <f>L276</f>
        <v>57536232.2</v>
      </c>
      <c r="M277" s="101"/>
    </row>
    <row r="278" spans="1:12">
      <c r="A278" s="133"/>
      <c r="B278" s="134"/>
      <c r="C278" s="70">
        <f>C146+C164+C171+C181+C188+C201+C209+C214+C218+C246+C277</f>
        <v>27842338</v>
      </c>
      <c r="D278" s="135"/>
      <c r="E278" s="189">
        <f>E277+E246+E218+E214+E209+E201+E188+E181+E171+E164+E146</f>
        <v>27842338</v>
      </c>
      <c r="F278" s="189">
        <f>F277+F246+F222+F218+F214+F209+F201+F188+F181+F171+F164+F146</f>
        <v>25353416.36</v>
      </c>
      <c r="G278" s="137"/>
      <c r="H278" s="138"/>
      <c r="I278" s="138"/>
      <c r="J278" s="138"/>
      <c r="K278" s="138"/>
      <c r="L278" s="138"/>
    </row>
    <row r="279" s="26" customFormat="1" spans="1:13">
      <c r="A279" s="39"/>
      <c r="B279" s="40" t="s">
        <v>1025</v>
      </c>
      <c r="C279" s="50"/>
      <c r="D279" s="50"/>
      <c r="E279" s="190">
        <f>E278-E146</f>
        <v>14291579</v>
      </c>
      <c r="F279" s="190">
        <f>F278-F146</f>
        <v>10765732.93</v>
      </c>
      <c r="G279" s="51"/>
      <c r="H279" s="49"/>
      <c r="I279" s="49"/>
      <c r="J279" s="49"/>
      <c r="K279" s="49"/>
      <c r="L279" s="49"/>
      <c r="M279" s="101"/>
    </row>
    <row r="280" spans="1:12">
      <c r="A280" s="39">
        <v>31111</v>
      </c>
      <c r="B280" s="40" t="s">
        <v>214</v>
      </c>
      <c r="C280" s="50"/>
      <c r="D280" s="50"/>
      <c r="E280" s="50"/>
      <c r="F280" s="166"/>
      <c r="G280" s="51"/>
      <c r="H280" s="57"/>
      <c r="I280" s="57"/>
      <c r="J280" s="57"/>
      <c r="K280" s="57"/>
      <c r="L280" s="57"/>
    </row>
    <row r="281" spans="1:12">
      <c r="A281" s="53">
        <v>3111103</v>
      </c>
      <c r="B281" s="54" t="s">
        <v>1026</v>
      </c>
      <c r="C281" s="55">
        <v>0</v>
      </c>
      <c r="D281" s="55">
        <v>0</v>
      </c>
      <c r="E281" s="55">
        <v>0</v>
      </c>
      <c r="F281" s="55">
        <v>0</v>
      </c>
      <c r="G281" s="76">
        <v>0</v>
      </c>
      <c r="H281" s="57">
        <v>0</v>
      </c>
      <c r="I281" s="57">
        <v>0</v>
      </c>
      <c r="J281" s="62">
        <v>0</v>
      </c>
      <c r="K281" s="57">
        <v>11000</v>
      </c>
      <c r="L281" s="103">
        <v>-11000</v>
      </c>
    </row>
    <row r="282" spans="1:12">
      <c r="A282" s="74">
        <v>3111153</v>
      </c>
      <c r="B282" s="75" t="s">
        <v>215</v>
      </c>
      <c r="C282" s="55">
        <v>304746</v>
      </c>
      <c r="D282" s="55">
        <v>0</v>
      </c>
      <c r="E282" s="55">
        <v>304746</v>
      </c>
      <c r="F282" s="55">
        <v>0</v>
      </c>
      <c r="G282" s="76">
        <v>304746</v>
      </c>
      <c r="H282" s="57">
        <v>0</v>
      </c>
      <c r="I282" s="57">
        <v>0</v>
      </c>
      <c r="J282" s="62">
        <v>0</v>
      </c>
      <c r="K282" s="57">
        <v>0</v>
      </c>
      <c r="L282" s="62">
        <v>0</v>
      </c>
    </row>
    <row r="283" s="26" customFormat="1" ht="11.25" spans="1:13">
      <c r="A283" s="63"/>
      <c r="B283" s="64" t="s">
        <v>1027</v>
      </c>
      <c r="C283" s="67">
        <f t="shared" ref="C283:H283" si="23">SUM(C281:C282)</f>
        <v>304746</v>
      </c>
      <c r="D283" s="67">
        <f t="shared" si="23"/>
        <v>0</v>
      </c>
      <c r="E283" s="67">
        <f t="shared" si="23"/>
        <v>304746</v>
      </c>
      <c r="F283" s="67">
        <f t="shared" si="23"/>
        <v>0</v>
      </c>
      <c r="G283" s="132">
        <f t="shared" si="23"/>
        <v>304746</v>
      </c>
      <c r="H283" s="67">
        <f t="shared" si="23"/>
        <v>0</v>
      </c>
      <c r="I283" s="67">
        <v>0</v>
      </c>
      <c r="J283" s="67">
        <f>SUM(J281:J282)</f>
        <v>0</v>
      </c>
      <c r="K283" s="67">
        <f>SUM(K281:K282)</f>
        <v>11000</v>
      </c>
      <c r="L283" s="104">
        <f>SUM(L281:L282)</f>
        <v>-11000</v>
      </c>
      <c r="M283" s="101"/>
    </row>
    <row r="284" spans="1:12">
      <c r="A284" s="133"/>
      <c r="B284" s="134"/>
      <c r="C284" s="135"/>
      <c r="D284" s="135"/>
      <c r="E284" s="135"/>
      <c r="F284" s="135"/>
      <c r="G284" s="137"/>
      <c r="H284" s="138"/>
      <c r="I284" s="138"/>
      <c r="J284" s="138"/>
      <c r="K284" s="138"/>
      <c r="L284" s="138"/>
    </row>
    <row r="285" s="26" customFormat="1" spans="1:13">
      <c r="A285" s="39">
        <v>31112</v>
      </c>
      <c r="B285" s="40" t="s">
        <v>1028</v>
      </c>
      <c r="C285" s="50"/>
      <c r="D285" s="50"/>
      <c r="E285" s="50"/>
      <c r="F285" s="50"/>
      <c r="G285" s="51"/>
      <c r="H285" s="49"/>
      <c r="I285" s="49"/>
      <c r="J285" s="49"/>
      <c r="K285" s="49"/>
      <c r="L285" s="49"/>
      <c r="M285" s="101"/>
    </row>
    <row r="286" spans="1:12">
      <c r="A286" s="53">
        <v>3111204</v>
      </c>
      <c r="B286" s="54" t="s">
        <v>1029</v>
      </c>
      <c r="C286" s="55">
        <v>0</v>
      </c>
      <c r="D286" s="55">
        <v>0</v>
      </c>
      <c r="E286" s="55">
        <v>0</v>
      </c>
      <c r="F286" s="55">
        <v>0</v>
      </c>
      <c r="G286" s="76">
        <v>0</v>
      </c>
      <c r="H286" s="57">
        <v>525456</v>
      </c>
      <c r="I286" s="57">
        <v>480310.74</v>
      </c>
      <c r="J286" s="62">
        <v>1005766.74</v>
      </c>
      <c r="K286" s="57">
        <v>557542.44</v>
      </c>
      <c r="L286" s="103">
        <v>448224.3</v>
      </c>
    </row>
    <row r="287" spans="1:12">
      <c r="A287" s="53">
        <v>3111205</v>
      </c>
      <c r="B287" s="54" t="s">
        <v>1030</v>
      </c>
      <c r="C287" s="55">
        <v>0</v>
      </c>
      <c r="D287" s="55">
        <v>0</v>
      </c>
      <c r="E287" s="55">
        <v>0</v>
      </c>
      <c r="F287" s="55">
        <v>0</v>
      </c>
      <c r="G287" s="76">
        <v>0</v>
      </c>
      <c r="H287" s="57">
        <v>100000</v>
      </c>
      <c r="I287" s="57">
        <v>273097.56</v>
      </c>
      <c r="J287" s="62">
        <v>373097.56</v>
      </c>
      <c r="K287" s="57">
        <v>493855.8</v>
      </c>
      <c r="L287" s="103">
        <v>-120758.24</v>
      </c>
    </row>
    <row r="288" spans="1:12">
      <c r="A288" s="53">
        <v>3111207</v>
      </c>
      <c r="B288" s="54" t="s">
        <v>1031</v>
      </c>
      <c r="C288" s="55">
        <v>0</v>
      </c>
      <c r="D288" s="55">
        <v>0</v>
      </c>
      <c r="E288" s="55">
        <v>0</v>
      </c>
      <c r="F288" s="55">
        <v>0</v>
      </c>
      <c r="G288" s="76">
        <v>0</v>
      </c>
      <c r="H288" s="57">
        <v>50000</v>
      </c>
      <c r="I288" s="57">
        <v>1324778.13</v>
      </c>
      <c r="J288" s="62">
        <v>1374778.13</v>
      </c>
      <c r="K288" s="57">
        <v>615634.13</v>
      </c>
      <c r="L288" s="103">
        <v>759144</v>
      </c>
    </row>
    <row r="289" ht="14" spans="1:12">
      <c r="A289" s="74">
        <v>3111253</v>
      </c>
      <c r="B289" s="75" t="s">
        <v>197</v>
      </c>
      <c r="C289" s="55">
        <v>302590</v>
      </c>
      <c r="D289"/>
      <c r="E289" s="55">
        <v>302590</v>
      </c>
      <c r="F289" s="117">
        <v>72014.59</v>
      </c>
      <c r="G289" s="76">
        <v>302590</v>
      </c>
      <c r="H289" s="57">
        <v>0</v>
      </c>
      <c r="I289" s="57">
        <v>0</v>
      </c>
      <c r="J289" s="57">
        <v>0</v>
      </c>
      <c r="K289" s="57">
        <v>0</v>
      </c>
      <c r="L289" s="57">
        <v>0</v>
      </c>
    </row>
    <row r="290" s="28" customFormat="1" ht="14" spans="1:13">
      <c r="A290" s="118">
        <v>3111255</v>
      </c>
      <c r="B290" s="115" t="s">
        <v>1032</v>
      </c>
      <c r="C290" s="76">
        <v>435218</v>
      </c>
      <c r="D290"/>
      <c r="E290" s="76">
        <v>435218</v>
      </c>
      <c r="F290" s="117">
        <f>Payments!Z49</f>
        <v>30000</v>
      </c>
      <c r="G290" s="76">
        <v>405218</v>
      </c>
      <c r="H290" s="79">
        <v>0</v>
      </c>
      <c r="I290" s="79">
        <v>0</v>
      </c>
      <c r="J290" s="116">
        <v>0</v>
      </c>
      <c r="K290" s="79">
        <v>0</v>
      </c>
      <c r="L290" s="116">
        <v>0</v>
      </c>
      <c r="M290" s="108"/>
    </row>
    <row r="291" s="28" customFormat="1" ht="14" spans="1:13">
      <c r="A291" s="191">
        <v>3111256</v>
      </c>
      <c r="B291" s="192" t="s">
        <v>193</v>
      </c>
      <c r="C291" s="76">
        <v>219493</v>
      </c>
      <c r="D291"/>
      <c r="E291" s="76">
        <v>219493</v>
      </c>
      <c r="F291" s="117">
        <f>Payments!Z50+74968.27+87469.06+29790</f>
        <v>257911.92</v>
      </c>
      <c r="G291" s="76">
        <v>153808.41</v>
      </c>
      <c r="H291" s="79">
        <v>0</v>
      </c>
      <c r="I291" s="79">
        <v>0</v>
      </c>
      <c r="J291" s="79">
        <v>0</v>
      </c>
      <c r="K291" s="79">
        <v>0</v>
      </c>
      <c r="L291" s="79">
        <v>0</v>
      </c>
      <c r="M291" s="108"/>
    </row>
    <row r="292" s="26" customFormat="1" ht="11.25" spans="1:13">
      <c r="A292" s="193"/>
      <c r="B292" s="194" t="s">
        <v>1033</v>
      </c>
      <c r="C292" s="195">
        <f>SUM(C286:C291)</f>
        <v>957301</v>
      </c>
      <c r="D292" s="195">
        <f>SUM(D286:D290)</f>
        <v>0</v>
      </c>
      <c r="E292" s="195">
        <f>SUM(E286:E291)</f>
        <v>957301</v>
      </c>
      <c r="F292" s="195">
        <f>SUM(F286:F291)</f>
        <v>359926.51</v>
      </c>
      <c r="G292" s="196">
        <f>SUM(G286:G291)</f>
        <v>861616.41</v>
      </c>
      <c r="H292" s="195">
        <f>SUM(H286:H291)</f>
        <v>675456</v>
      </c>
      <c r="I292" s="195">
        <v>2078186.43</v>
      </c>
      <c r="J292" s="195">
        <f>SUM(J286:J291)</f>
        <v>2753642.43</v>
      </c>
      <c r="K292" s="195">
        <f>SUM(K286:K291)</f>
        <v>1667032.37</v>
      </c>
      <c r="L292" s="172">
        <f>SUM(L286:L291)</f>
        <v>1086610.06</v>
      </c>
      <c r="M292" s="101"/>
    </row>
    <row r="293" spans="1:12">
      <c r="A293" s="133"/>
      <c r="B293" s="134"/>
      <c r="C293" s="135"/>
      <c r="D293" s="135"/>
      <c r="E293" s="135"/>
      <c r="F293" s="135"/>
      <c r="G293" s="137"/>
      <c r="H293" s="138"/>
      <c r="I293" s="138"/>
      <c r="J293" s="138"/>
      <c r="K293" s="138"/>
      <c r="L293" s="138"/>
    </row>
    <row r="294" s="26" customFormat="1" spans="1:13">
      <c r="A294" s="39">
        <v>31113</v>
      </c>
      <c r="B294" s="40" t="s">
        <v>1034</v>
      </c>
      <c r="C294" s="50"/>
      <c r="D294" s="50"/>
      <c r="E294" s="50"/>
      <c r="F294" s="50"/>
      <c r="G294" s="51"/>
      <c r="H294" s="49"/>
      <c r="I294" s="49"/>
      <c r="J294" s="49"/>
      <c r="K294" s="49"/>
      <c r="L294" s="49"/>
      <c r="M294" s="101"/>
    </row>
    <row r="295" s="28" customFormat="1" spans="1:13">
      <c r="A295" s="118">
        <v>3111303</v>
      </c>
      <c r="B295" s="115" t="s">
        <v>1035</v>
      </c>
      <c r="C295" s="76">
        <v>0</v>
      </c>
      <c r="D295" s="76">
        <v>0</v>
      </c>
      <c r="E295" s="76">
        <v>0</v>
      </c>
      <c r="F295" s="117">
        <v>166915.5</v>
      </c>
      <c r="G295" s="76">
        <v>0</v>
      </c>
      <c r="H295" s="79">
        <v>527808</v>
      </c>
      <c r="I295" s="79">
        <v>0</v>
      </c>
      <c r="J295" s="116">
        <v>527808</v>
      </c>
      <c r="K295" s="79">
        <v>0</v>
      </c>
      <c r="L295" s="79">
        <v>527808</v>
      </c>
      <c r="M295" s="108"/>
    </row>
    <row r="296" s="28" customFormat="1" spans="1:13">
      <c r="A296" s="118">
        <v>3111304</v>
      </c>
      <c r="B296" s="115" t="s">
        <v>1036</v>
      </c>
      <c r="C296" s="76">
        <v>8938749</v>
      </c>
      <c r="D296" s="76">
        <v>0</v>
      </c>
      <c r="E296" s="76">
        <v>8938749</v>
      </c>
      <c r="F296" s="76">
        <v>0</v>
      </c>
      <c r="G296" s="76">
        <v>8938749</v>
      </c>
      <c r="H296" s="79">
        <v>6847331</v>
      </c>
      <c r="I296" s="79">
        <v>0</v>
      </c>
      <c r="J296" s="116">
        <v>6847331</v>
      </c>
      <c r="K296" s="79">
        <v>5752095.57</v>
      </c>
      <c r="L296" s="79">
        <v>1095235.43</v>
      </c>
      <c r="M296" s="108">
        <v>0</v>
      </c>
    </row>
    <row r="297" spans="1:12">
      <c r="A297" s="53">
        <v>3111306</v>
      </c>
      <c r="B297" s="54" t="s">
        <v>1037</v>
      </c>
      <c r="C297" s="55">
        <v>0</v>
      </c>
      <c r="D297" s="55">
        <v>0</v>
      </c>
      <c r="E297" s="55">
        <v>0</v>
      </c>
      <c r="F297" s="55">
        <v>0</v>
      </c>
      <c r="G297" s="76">
        <v>0</v>
      </c>
      <c r="H297" s="57">
        <v>0</v>
      </c>
      <c r="I297" s="57">
        <v>0</v>
      </c>
      <c r="J297" s="62">
        <v>0</v>
      </c>
      <c r="K297" s="57">
        <v>82000</v>
      </c>
      <c r="L297" s="103">
        <v>-82000</v>
      </c>
    </row>
    <row r="298" spans="1:12">
      <c r="A298" s="53">
        <v>3111307</v>
      </c>
      <c r="B298" s="54" t="s">
        <v>222</v>
      </c>
      <c r="C298" s="55">
        <v>119278</v>
      </c>
      <c r="D298" s="55">
        <v>0</v>
      </c>
      <c r="E298" s="55">
        <v>119278</v>
      </c>
      <c r="F298" s="55">
        <v>0</v>
      </c>
      <c r="G298" s="76">
        <v>119278</v>
      </c>
      <c r="H298" s="57">
        <v>59588</v>
      </c>
      <c r="I298" s="57">
        <v>0</v>
      </c>
      <c r="J298" s="62">
        <v>59588</v>
      </c>
      <c r="K298" s="57">
        <v>0</v>
      </c>
      <c r="L298" s="103">
        <v>59588</v>
      </c>
    </row>
    <row r="299" spans="1:13">
      <c r="A299" s="53">
        <v>3111309</v>
      </c>
      <c r="B299" s="54" t="s">
        <v>755</v>
      </c>
      <c r="C299" s="55">
        <v>0</v>
      </c>
      <c r="D299" s="55">
        <v>0</v>
      </c>
      <c r="E299" s="55">
        <v>0</v>
      </c>
      <c r="F299" s="55">
        <v>0</v>
      </c>
      <c r="G299" s="76">
        <v>0</v>
      </c>
      <c r="H299" s="57">
        <v>103115667</v>
      </c>
      <c r="I299" s="57">
        <v>0</v>
      </c>
      <c r="J299" s="62">
        <v>103115667</v>
      </c>
      <c r="K299" s="57">
        <v>46741722.68</v>
      </c>
      <c r="L299" s="103">
        <v>56373944.32</v>
      </c>
      <c r="M299" s="36">
        <v>0</v>
      </c>
    </row>
    <row r="300" spans="1:13">
      <c r="A300" s="53">
        <v>3111311</v>
      </c>
      <c r="B300" s="54" t="s">
        <v>757</v>
      </c>
      <c r="C300" s="55">
        <v>15414926</v>
      </c>
      <c r="D300" s="55">
        <v>0</v>
      </c>
      <c r="E300" s="55">
        <v>15414926</v>
      </c>
      <c r="F300" s="55">
        <v>0</v>
      </c>
      <c r="G300" s="76">
        <v>15414926</v>
      </c>
      <c r="H300" s="57">
        <v>8012873</v>
      </c>
      <c r="I300" s="57">
        <v>0</v>
      </c>
      <c r="J300" s="62">
        <v>8012873</v>
      </c>
      <c r="K300" s="57">
        <v>12685383.88</v>
      </c>
      <c r="L300" s="103">
        <v>-4672510.88</v>
      </c>
      <c r="M300" s="36">
        <v>0</v>
      </c>
    </row>
    <row r="301" s="28" customFormat="1" spans="1:13">
      <c r="A301" s="118">
        <v>3111353</v>
      </c>
      <c r="B301" s="115" t="s">
        <v>189</v>
      </c>
      <c r="C301" s="76">
        <v>81644</v>
      </c>
      <c r="D301" s="76">
        <v>0</v>
      </c>
      <c r="E301" s="76">
        <v>81644</v>
      </c>
      <c r="F301" s="117">
        <f>4603.64+50000</f>
        <v>54603.64</v>
      </c>
      <c r="G301" s="76">
        <v>81644</v>
      </c>
      <c r="H301" s="79">
        <v>0</v>
      </c>
      <c r="I301" s="79">
        <v>0</v>
      </c>
      <c r="J301" s="79">
        <v>0</v>
      </c>
      <c r="K301" s="79">
        <v>0</v>
      </c>
      <c r="L301" s="79">
        <v>0</v>
      </c>
      <c r="M301" s="108"/>
    </row>
    <row r="302" spans="1:12">
      <c r="A302" s="53">
        <v>3111354</v>
      </c>
      <c r="B302" s="54" t="s">
        <v>218</v>
      </c>
      <c r="C302" s="55">
        <v>1306872</v>
      </c>
      <c r="D302" s="55">
        <v>0</v>
      </c>
      <c r="E302" s="55">
        <v>1306872</v>
      </c>
      <c r="F302" s="117">
        <f>Payments!Z51</f>
        <v>566740.82</v>
      </c>
      <c r="G302" s="76">
        <v>740131.18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</row>
    <row r="303" s="28" customFormat="1" spans="1:13">
      <c r="A303" s="197">
        <v>3111361</v>
      </c>
      <c r="B303" s="115" t="s">
        <v>227</v>
      </c>
      <c r="C303" s="76">
        <v>41735400</v>
      </c>
      <c r="D303" s="76">
        <v>0</v>
      </c>
      <c r="E303" s="76">
        <v>41735400</v>
      </c>
      <c r="F303" s="117">
        <f>Payments!Z52</f>
        <v>6423798.92</v>
      </c>
      <c r="G303" s="76">
        <v>35311601.08</v>
      </c>
      <c r="H303" s="79">
        <v>0</v>
      </c>
      <c r="I303" s="79">
        <v>0</v>
      </c>
      <c r="J303" s="79">
        <v>0</v>
      </c>
      <c r="K303" s="79">
        <v>0</v>
      </c>
      <c r="L303" s="79">
        <v>0</v>
      </c>
      <c r="M303" s="108"/>
    </row>
    <row r="304" spans="1:12">
      <c r="A304" s="89">
        <v>3111363</v>
      </c>
      <c r="B304" s="90" t="s">
        <v>228</v>
      </c>
      <c r="C304" s="198">
        <v>4458935</v>
      </c>
      <c r="D304" s="55">
        <v>0</v>
      </c>
      <c r="E304" s="55">
        <v>4458935</v>
      </c>
      <c r="F304" s="117">
        <f>Payments!Z53</f>
        <v>2212811.55</v>
      </c>
      <c r="G304" s="76">
        <v>2246123.45</v>
      </c>
      <c r="H304" s="57">
        <v>0</v>
      </c>
      <c r="I304" s="57" t="e">
        <v>#REF!</v>
      </c>
      <c r="J304" s="57">
        <v>0</v>
      </c>
      <c r="K304" s="57">
        <v>0</v>
      </c>
      <c r="L304" s="57">
        <v>0</v>
      </c>
    </row>
    <row r="305" s="26" customFormat="1" ht="11.25" spans="1:13">
      <c r="A305" s="63"/>
      <c r="B305" s="64" t="s">
        <v>1038</v>
      </c>
      <c r="C305" s="67">
        <f t="shared" ref="C305:H305" si="24">SUM(C295:C304)</f>
        <v>72055804</v>
      </c>
      <c r="D305" s="67">
        <f t="shared" si="24"/>
        <v>0</v>
      </c>
      <c r="E305" s="67">
        <f t="shared" si="24"/>
        <v>72055804</v>
      </c>
      <c r="F305" s="67">
        <f t="shared" si="24"/>
        <v>9424870.43</v>
      </c>
      <c r="G305" s="132">
        <f t="shared" si="24"/>
        <v>62852452.71</v>
      </c>
      <c r="H305" s="67">
        <f t="shared" si="24"/>
        <v>118563267</v>
      </c>
      <c r="I305" s="67">
        <v>0</v>
      </c>
      <c r="J305" s="67">
        <f>SUM(J295:J304)</f>
        <v>118563267</v>
      </c>
      <c r="K305" s="67">
        <f>SUM(K295:K304)</f>
        <v>65261202.13</v>
      </c>
      <c r="L305" s="67">
        <f>SUM(L295:L304)</f>
        <v>53302064.87</v>
      </c>
      <c r="M305" s="101"/>
    </row>
    <row r="306" spans="1:12">
      <c r="A306" s="133"/>
      <c r="B306" s="134"/>
      <c r="C306" s="135"/>
      <c r="D306" s="135"/>
      <c r="E306" s="135"/>
      <c r="F306" s="169"/>
      <c r="G306" s="137"/>
      <c r="H306" s="138"/>
      <c r="I306" s="138"/>
      <c r="J306" s="138"/>
      <c r="K306" s="138"/>
      <c r="L306" s="138"/>
    </row>
    <row r="307" s="26" customFormat="1" ht="14" spans="1:13">
      <c r="A307" s="39">
        <v>31121</v>
      </c>
      <c r="B307" s="40" t="s">
        <v>1039</v>
      </c>
      <c r="C307" s="50"/>
      <c r="D307" s="50"/>
      <c r="E307" s="50"/>
      <c r="F307"/>
      <c r="G307" s="51"/>
      <c r="H307" s="49"/>
      <c r="I307" s="49"/>
      <c r="J307" s="49"/>
      <c r="K307" s="49"/>
      <c r="L307" s="49"/>
      <c r="M307" s="101"/>
    </row>
    <row r="308" spans="1:12">
      <c r="A308" s="74">
        <v>3112101</v>
      </c>
      <c r="B308" s="54" t="s">
        <v>1040</v>
      </c>
      <c r="C308" s="55">
        <v>0</v>
      </c>
      <c r="D308" s="55">
        <v>0</v>
      </c>
      <c r="E308" s="55">
        <v>0</v>
      </c>
      <c r="F308" s="55">
        <v>0</v>
      </c>
      <c r="G308" s="76">
        <v>0</v>
      </c>
      <c r="H308" s="62">
        <v>600000</v>
      </c>
      <c r="I308" s="62">
        <v>0</v>
      </c>
      <c r="J308" s="62">
        <v>600000</v>
      </c>
      <c r="K308" s="62">
        <v>0</v>
      </c>
      <c r="L308" s="62">
        <v>600000</v>
      </c>
    </row>
    <row r="309" s="28" customFormat="1" spans="1:13">
      <c r="A309" s="197">
        <v>3112105</v>
      </c>
      <c r="B309" s="199" t="s">
        <v>204</v>
      </c>
      <c r="C309" s="200">
        <v>15000</v>
      </c>
      <c r="D309" s="76">
        <v>0</v>
      </c>
      <c r="E309" s="76">
        <v>15000</v>
      </c>
      <c r="F309" s="117">
        <v>97000</v>
      </c>
      <c r="G309" s="76">
        <v>15000</v>
      </c>
      <c r="H309" s="201"/>
      <c r="I309" s="201"/>
      <c r="J309" s="201"/>
      <c r="K309" s="201"/>
      <c r="L309" s="201"/>
      <c r="M309" s="108"/>
    </row>
    <row r="310" s="26" customFormat="1" ht="11.25" spans="1:13">
      <c r="A310" s="63"/>
      <c r="B310" s="64" t="s">
        <v>1041</v>
      </c>
      <c r="C310" s="67">
        <f t="shared" ref="C310:H310" si="25">SUM(C308:C309)</f>
        <v>15000</v>
      </c>
      <c r="D310" s="67">
        <f t="shared" si="25"/>
        <v>0</v>
      </c>
      <c r="E310" s="67">
        <f t="shared" si="25"/>
        <v>15000</v>
      </c>
      <c r="F310" s="67">
        <f t="shared" si="25"/>
        <v>97000</v>
      </c>
      <c r="G310" s="132">
        <f t="shared" si="25"/>
        <v>15000</v>
      </c>
      <c r="H310" s="67">
        <f t="shared" si="25"/>
        <v>600000</v>
      </c>
      <c r="I310" s="67">
        <v>0</v>
      </c>
      <c r="J310" s="67">
        <f>SUM(J308:J309)</f>
        <v>600000</v>
      </c>
      <c r="K310" s="67">
        <f>SUM(K308:K309)</f>
        <v>0</v>
      </c>
      <c r="L310" s="67">
        <f>SUM(L308:L309)</f>
        <v>600000</v>
      </c>
      <c r="M310" s="101"/>
    </row>
    <row r="311" ht="14" spans="1:12">
      <c r="A311" s="133"/>
      <c r="B311" s="134"/>
      <c r="C311" s="135"/>
      <c r="D311" s="135"/>
      <c r="E311" s="135"/>
      <c r="F311"/>
      <c r="G311" s="137"/>
      <c r="H311" s="138"/>
      <c r="I311" s="138"/>
      <c r="J311" s="138"/>
      <c r="K311" s="138"/>
      <c r="L311" s="138"/>
    </row>
    <row r="312" s="26" customFormat="1" spans="1:13">
      <c r="A312" s="39">
        <v>31122</v>
      </c>
      <c r="B312" s="40" t="s">
        <v>1042</v>
      </c>
      <c r="C312" s="50"/>
      <c r="D312" s="50"/>
      <c r="E312" s="50"/>
      <c r="F312" s="50"/>
      <c r="G312" s="51"/>
      <c r="H312" s="49"/>
      <c r="I312" s="49"/>
      <c r="J312" s="49"/>
      <c r="K312" s="49"/>
      <c r="L312" s="49"/>
      <c r="M312" s="101"/>
    </row>
    <row r="313" s="28" customFormat="1" spans="1:13">
      <c r="A313" s="118">
        <v>3112205</v>
      </c>
      <c r="B313" s="115" t="s">
        <v>1043</v>
      </c>
      <c r="C313" s="76">
        <v>0</v>
      </c>
      <c r="D313" s="76">
        <v>0</v>
      </c>
      <c r="E313" s="76">
        <v>0</v>
      </c>
      <c r="F313" s="117">
        <f>63008.28+170000</f>
        <v>233008.28</v>
      </c>
      <c r="G313" s="76">
        <v>0</v>
      </c>
      <c r="H313" s="79">
        <v>348000</v>
      </c>
      <c r="I313" s="79">
        <v>306771</v>
      </c>
      <c r="J313" s="116">
        <v>654771</v>
      </c>
      <c r="K313" s="79">
        <v>0</v>
      </c>
      <c r="L313" s="107">
        <v>654771</v>
      </c>
      <c r="M313" s="108"/>
    </row>
    <row r="314" spans="1:12">
      <c r="A314" s="74">
        <v>3112208</v>
      </c>
      <c r="B314" s="75" t="s">
        <v>1044</v>
      </c>
      <c r="C314" s="55">
        <v>139426</v>
      </c>
      <c r="D314" s="55">
        <v>0</v>
      </c>
      <c r="E314" s="55">
        <v>139426</v>
      </c>
      <c r="F314" s="117">
        <f>Payments!Z54</f>
        <v>47399.99</v>
      </c>
      <c r="G314" s="76">
        <v>92026.01</v>
      </c>
      <c r="H314" s="57">
        <v>145745</v>
      </c>
      <c r="I314" s="57">
        <v>0</v>
      </c>
      <c r="J314" s="62">
        <v>145745</v>
      </c>
      <c r="K314" s="57">
        <v>0</v>
      </c>
      <c r="L314" s="62">
        <v>145745</v>
      </c>
    </row>
    <row r="315" spans="1:12">
      <c r="A315" s="202">
        <v>3112211</v>
      </c>
      <c r="B315" s="203" t="s">
        <v>165</v>
      </c>
      <c r="C315" s="55">
        <v>848840</v>
      </c>
      <c r="D315" s="55">
        <v>0</v>
      </c>
      <c r="E315" s="55">
        <v>848840</v>
      </c>
      <c r="F315" s="117">
        <f>Payments!Z55</f>
        <v>152354.05</v>
      </c>
      <c r="G315" s="76">
        <v>696485.95</v>
      </c>
      <c r="H315" s="57">
        <v>0</v>
      </c>
      <c r="I315" s="93"/>
      <c r="J315" s="93">
        <v>0</v>
      </c>
      <c r="K315" s="93">
        <v>0</v>
      </c>
      <c r="L315" s="93">
        <v>0</v>
      </c>
    </row>
    <row r="316" s="26" customFormat="1" ht="11.25" spans="1:13">
      <c r="A316" s="204"/>
      <c r="B316" s="205" t="s">
        <v>1045</v>
      </c>
      <c r="C316" s="206">
        <f t="shared" ref="C316:H316" si="26">SUM(C313:C315)</f>
        <v>988266</v>
      </c>
      <c r="D316" s="206">
        <f t="shared" si="26"/>
        <v>0</v>
      </c>
      <c r="E316" s="206">
        <f t="shared" si="26"/>
        <v>988266</v>
      </c>
      <c r="F316" s="206">
        <f t="shared" si="26"/>
        <v>432762.32</v>
      </c>
      <c r="G316" s="207">
        <f t="shared" si="26"/>
        <v>788511.96</v>
      </c>
      <c r="H316" s="206">
        <f t="shared" si="26"/>
        <v>493745</v>
      </c>
      <c r="I316" s="206">
        <v>306771</v>
      </c>
      <c r="J316" s="206">
        <f>SUM(J313:J315)</f>
        <v>800516</v>
      </c>
      <c r="K316" s="206">
        <f>SUM(K313:K315)</f>
        <v>0</v>
      </c>
      <c r="L316" s="208">
        <f>SUM(L313:L315)</f>
        <v>800516</v>
      </c>
      <c r="M316" s="101"/>
    </row>
    <row r="317" spans="1:12">
      <c r="A317" s="133"/>
      <c r="B317" s="134"/>
      <c r="C317" s="135"/>
      <c r="D317" s="135"/>
      <c r="E317" s="135"/>
      <c r="F317" s="135"/>
      <c r="G317" s="137"/>
      <c r="H317" s="138"/>
      <c r="I317" s="138"/>
      <c r="J317" s="138"/>
      <c r="K317" s="138"/>
      <c r="L317" s="138"/>
    </row>
    <row r="318" s="26" customFormat="1" spans="1:13">
      <c r="A318" s="39">
        <v>31131</v>
      </c>
      <c r="B318" s="40" t="s">
        <v>166</v>
      </c>
      <c r="C318" s="50"/>
      <c r="D318" s="50"/>
      <c r="E318" s="50"/>
      <c r="F318" s="50"/>
      <c r="G318" s="51"/>
      <c r="H318" s="49"/>
      <c r="I318" s="49"/>
      <c r="J318" s="49"/>
      <c r="K318" s="49"/>
      <c r="L318" s="49"/>
      <c r="M318" s="101"/>
    </row>
    <row r="319" spans="1:12">
      <c r="A319" s="53">
        <v>3113101</v>
      </c>
      <c r="B319" s="54" t="s">
        <v>1046</v>
      </c>
      <c r="C319" s="55">
        <v>0</v>
      </c>
      <c r="D319" s="55">
        <v>0</v>
      </c>
      <c r="E319" s="55">
        <v>0</v>
      </c>
      <c r="F319" s="55">
        <v>0</v>
      </c>
      <c r="G319" s="76">
        <v>0</v>
      </c>
      <c r="H319" s="57">
        <v>30000</v>
      </c>
      <c r="I319" s="57">
        <v>0</v>
      </c>
      <c r="J319" s="62">
        <v>30000</v>
      </c>
      <c r="K319" s="57">
        <v>0</v>
      </c>
      <c r="L319" s="57">
        <v>30000</v>
      </c>
    </row>
    <row r="320" s="28" customFormat="1" spans="1:13">
      <c r="A320" s="118">
        <v>3113108</v>
      </c>
      <c r="B320" s="115" t="s">
        <v>167</v>
      </c>
      <c r="C320" s="76">
        <v>879826</v>
      </c>
      <c r="D320" s="76">
        <v>0</v>
      </c>
      <c r="E320" s="76">
        <v>879826</v>
      </c>
      <c r="F320" s="117">
        <v>39199.99</v>
      </c>
      <c r="G320" s="76">
        <v>879826</v>
      </c>
      <c r="H320" s="79">
        <v>528746</v>
      </c>
      <c r="I320" s="79">
        <v>458736</v>
      </c>
      <c r="J320" s="116">
        <v>987482</v>
      </c>
      <c r="K320" s="79">
        <v>789959.43</v>
      </c>
      <c r="L320" s="107">
        <v>197522.57</v>
      </c>
      <c r="M320" s="108"/>
    </row>
    <row r="321" spans="1:12">
      <c r="A321" s="74">
        <v>3113110</v>
      </c>
      <c r="B321" s="75" t="s">
        <v>1047</v>
      </c>
      <c r="C321" s="55">
        <v>0</v>
      </c>
      <c r="D321" s="55">
        <v>0</v>
      </c>
      <c r="E321" s="55">
        <v>0</v>
      </c>
      <c r="F321" s="55">
        <v>0</v>
      </c>
      <c r="G321" s="76">
        <v>0</v>
      </c>
      <c r="H321" s="57">
        <v>40000</v>
      </c>
      <c r="I321" s="57">
        <v>0</v>
      </c>
      <c r="J321" s="62">
        <v>40000</v>
      </c>
      <c r="K321" s="57">
        <v>0</v>
      </c>
      <c r="L321" s="62">
        <v>40000</v>
      </c>
    </row>
    <row r="322" s="26" customFormat="1" spans="1:13">
      <c r="A322" s="142"/>
      <c r="B322" s="143" t="s">
        <v>1048</v>
      </c>
      <c r="C322" s="144">
        <f t="shared" ref="C322:H322" si="27">SUM(C319:C321)</f>
        <v>879826</v>
      </c>
      <c r="D322" s="144">
        <f t="shared" si="27"/>
        <v>0</v>
      </c>
      <c r="E322" s="144">
        <f t="shared" si="27"/>
        <v>879826</v>
      </c>
      <c r="F322" s="144">
        <f t="shared" si="27"/>
        <v>39199.99</v>
      </c>
      <c r="G322" s="145">
        <f t="shared" si="27"/>
        <v>879826</v>
      </c>
      <c r="H322" s="144">
        <f t="shared" si="27"/>
        <v>598746</v>
      </c>
      <c r="I322" s="144">
        <v>458736</v>
      </c>
      <c r="J322" s="144">
        <f>SUM(J319:J321)</f>
        <v>1057482</v>
      </c>
      <c r="K322" s="144">
        <f>SUM(K319:K321)</f>
        <v>789959.43</v>
      </c>
      <c r="L322" s="170">
        <f>SUM(L319:L321)</f>
        <v>267522.57</v>
      </c>
      <c r="M322" s="101"/>
    </row>
    <row r="323" s="26" customFormat="1" ht="11.25" spans="1:13">
      <c r="A323" s="63"/>
      <c r="B323" s="64" t="s">
        <v>1025</v>
      </c>
      <c r="C323" s="67">
        <f t="shared" ref="C323:H323" si="28">C283+C292+C305+C310+C316+C322</f>
        <v>75200943</v>
      </c>
      <c r="D323" s="67">
        <f t="shared" si="28"/>
        <v>0</v>
      </c>
      <c r="E323" s="67">
        <f t="shared" si="28"/>
        <v>75200943</v>
      </c>
      <c r="F323" s="67">
        <f t="shared" si="28"/>
        <v>10353759.25</v>
      </c>
      <c r="G323" s="67">
        <f t="shared" si="28"/>
        <v>65702153.08</v>
      </c>
      <c r="H323" s="67">
        <f t="shared" si="28"/>
        <v>120931214</v>
      </c>
      <c r="I323" s="67">
        <v>2843693.43</v>
      </c>
      <c r="J323" s="67">
        <f t="shared" ref="J323:L323" si="29">J283+J292+J305+J310+J316+J322</f>
        <v>123774907.43</v>
      </c>
      <c r="K323" s="67">
        <f t="shared" si="29"/>
        <v>67729193.93</v>
      </c>
      <c r="L323" s="67">
        <f t="shared" si="29"/>
        <v>56045713.5</v>
      </c>
      <c r="M323" s="101"/>
    </row>
    <row r="324" spans="1:12">
      <c r="A324" s="133"/>
      <c r="B324" s="134"/>
      <c r="C324" s="135"/>
      <c r="D324" s="135"/>
      <c r="E324" s="135"/>
      <c r="F324" s="135"/>
      <c r="G324" s="137"/>
      <c r="H324" s="138"/>
      <c r="I324" s="138"/>
      <c r="J324" s="138"/>
      <c r="K324" s="138"/>
      <c r="L324" s="138"/>
    </row>
    <row r="325" s="26" customFormat="1" spans="1:13">
      <c r="A325" s="39">
        <v>31131</v>
      </c>
      <c r="B325" s="40" t="s">
        <v>1049</v>
      </c>
      <c r="C325" s="50"/>
      <c r="D325" s="50"/>
      <c r="E325" s="50"/>
      <c r="F325" s="166"/>
      <c r="G325" s="51"/>
      <c r="H325" s="49"/>
      <c r="I325" s="57"/>
      <c r="J325" s="57"/>
      <c r="K325" s="49"/>
      <c r="L325" s="49"/>
      <c r="M325" s="101"/>
    </row>
    <row r="326" ht="14" spans="1:12">
      <c r="A326" s="74">
        <v>3113101</v>
      </c>
      <c r="B326" s="75" t="s">
        <v>791</v>
      </c>
      <c r="C326" s="55">
        <v>0</v>
      </c>
      <c r="D326" s="55">
        <v>0</v>
      </c>
      <c r="E326" s="55">
        <v>0</v>
      </c>
      <c r="F326"/>
      <c r="G326" s="76">
        <v>0</v>
      </c>
      <c r="H326" s="62">
        <v>0</v>
      </c>
      <c r="I326" s="62">
        <v>0</v>
      </c>
      <c r="J326" s="62">
        <v>0</v>
      </c>
      <c r="K326" s="62">
        <v>0</v>
      </c>
      <c r="L326" s="62">
        <v>0</v>
      </c>
    </row>
    <row r="327" s="26" customFormat="1" ht="11.25" spans="1:13">
      <c r="A327" s="63"/>
      <c r="B327" s="64" t="s">
        <v>1050</v>
      </c>
      <c r="C327" s="67">
        <f>SUM(C326)</f>
        <v>0</v>
      </c>
      <c r="D327" s="67">
        <f>SUM(D326)</f>
        <v>0</v>
      </c>
      <c r="E327" s="67">
        <f>SUM(E326)</f>
        <v>0</v>
      </c>
      <c r="F327" s="67">
        <f>SUM([3]NOTES!E413)</f>
        <v>432762.32</v>
      </c>
      <c r="G327" s="132">
        <f>SUM(G326)</f>
        <v>0</v>
      </c>
      <c r="H327" s="67">
        <f>SUM(H326)</f>
        <v>0</v>
      </c>
      <c r="I327" s="67">
        <v>0</v>
      </c>
      <c r="J327" s="67">
        <f>SUM(J326)</f>
        <v>0</v>
      </c>
      <c r="K327" s="67">
        <f>SUM(K326)</f>
        <v>0</v>
      </c>
      <c r="L327" s="67">
        <f>SUM(L326)</f>
        <v>0</v>
      </c>
      <c r="M327" s="101"/>
    </row>
    <row r="328" spans="1:12">
      <c r="A328" s="89"/>
      <c r="B328" s="90"/>
      <c r="C328" s="91"/>
      <c r="D328" s="91" t="s">
        <v>4593</v>
      </c>
      <c r="E328" s="91"/>
      <c r="F328" s="91"/>
      <c r="G328" s="92"/>
      <c r="H328" s="93"/>
      <c r="I328" s="93"/>
      <c r="J328" s="93"/>
      <c r="K328" s="93"/>
      <c r="L328" s="93"/>
    </row>
    <row r="329" s="26" customFormat="1" ht="11.25" spans="1:13">
      <c r="A329" s="209"/>
      <c r="B329" s="210" t="s">
        <v>788</v>
      </c>
      <c r="C329" s="211">
        <f t="shared" ref="C329:H329" si="30">C146+C235+C246+C254+C263+C277+C323+C327</f>
        <v>103043281</v>
      </c>
      <c r="D329" s="211">
        <f t="shared" si="30"/>
        <v>210536.8</v>
      </c>
      <c r="E329" s="211">
        <f ca="1" t="shared" si="30"/>
        <v>103043281</v>
      </c>
      <c r="F329" s="211">
        <f t="shared" si="30"/>
        <v>36139937.93</v>
      </c>
      <c r="G329" s="211">
        <f t="shared" si="30"/>
        <v>71279294.67</v>
      </c>
      <c r="H329" s="211">
        <f t="shared" si="30"/>
        <v>145786974</v>
      </c>
      <c r="I329" s="211">
        <v>68816626.63</v>
      </c>
      <c r="J329" s="211">
        <f t="shared" ref="J329:L329" si="31">J146+J235+J246+J254+J263+J277+J323+J327</f>
        <v>214603600.63</v>
      </c>
      <c r="K329" s="211">
        <f ca="1" t="shared" si="31"/>
        <v>103043281</v>
      </c>
      <c r="L329" s="211">
        <f ca="1" t="shared" si="31"/>
        <v>103043281</v>
      </c>
      <c r="M329" s="101"/>
    </row>
    <row r="330" ht="11.25" spans="3:13">
      <c r="C330" s="33" t="s">
        <v>4594</v>
      </c>
      <c r="F330" s="212">
        <f>F290+F291+F295+F301+F302+F303+F304+F309+F313+F314+F315+F320</f>
        <v>10281744.66</v>
      </c>
      <c r="K330" s="215">
        <v>0</v>
      </c>
      <c r="L330" s="35" t="s">
        <v>1051</v>
      </c>
      <c r="M330" s="36">
        <f>SUM(M5:M329)</f>
        <v>0</v>
      </c>
    </row>
    <row r="331" ht="14" spans="2:14">
      <c r="B331" s="32" t="s">
        <v>1052</v>
      </c>
      <c r="C331" s="212">
        <f>C322+C316+C310+C296+C298+C300</f>
        <v>26356045</v>
      </c>
      <c r="D331" s="33" t="s">
        <v>4595</v>
      </c>
      <c r="F331" s="212">
        <f>Payments!Z58</f>
        <v>632314.11</v>
      </c>
      <c r="H331" s="35">
        <v>-0.590000003576279</v>
      </c>
      <c r="J331" s="35">
        <v>0.00200000405311584</v>
      </c>
      <c r="K331" s="35">
        <v>93300201.18</v>
      </c>
      <c r="N331"/>
    </row>
    <row r="332" spans="3:6">
      <c r="C332" s="212">
        <f>C304+C303+C302+C301+C292+C283</f>
        <v>48844898</v>
      </c>
      <c r="D332" s="33" t="s">
        <v>731</v>
      </c>
      <c r="F332" s="212">
        <f>F329+F331</f>
        <v>36772252.04</v>
      </c>
    </row>
    <row r="333" spans="3:6">
      <c r="C333" s="212">
        <f>C331+C332</f>
        <v>75200943</v>
      </c>
      <c r="D333" s="33" t="s">
        <v>675</v>
      </c>
      <c r="F333" s="212">
        <v>31598658.44</v>
      </c>
    </row>
    <row r="336" spans="7:7">
      <c r="G336" s="213"/>
    </row>
    <row r="337" spans="3:7">
      <c r="C337" s="33" t="s">
        <v>431</v>
      </c>
      <c r="G337" s="214"/>
    </row>
    <row r="338" spans="3:10">
      <c r="C338" s="212">
        <f>F322+F316+F310+F295</f>
        <v>735877.81</v>
      </c>
      <c r="D338" s="33" t="s">
        <v>4595</v>
      </c>
      <c r="G338" s="214"/>
      <c r="J338" s="216"/>
    </row>
    <row r="339" spans="3:4">
      <c r="C339" s="212">
        <f>F301+F302+F303+F304+F292</f>
        <v>9617881.44</v>
      </c>
      <c r="D339" s="33" t="s">
        <v>731</v>
      </c>
    </row>
    <row r="340" spans="3:4">
      <c r="C340" s="212">
        <f>C338+C339</f>
        <v>10353759.25</v>
      </c>
      <c r="D340" s="33" t="s">
        <v>675</v>
      </c>
    </row>
  </sheetData>
  <mergeCells count="4">
    <mergeCell ref="A1:L1"/>
    <mergeCell ref="A2:L2"/>
    <mergeCell ref="C3:G3"/>
    <mergeCell ref="H3:L3"/>
  </mergeCells>
  <pageMargins left="0.7" right="0.25" top="0.75" bottom="0.75" header="0.3" footer="0.3"/>
  <pageSetup paperSize="1" scale="90" orientation="landscape"/>
  <headerFooter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pane ySplit="5" topLeftCell="A6" activePane="bottomLeft" state="frozen"/>
      <selection/>
      <selection pane="bottomLeft" activeCell="H1302" sqref="H1302"/>
    </sheetView>
  </sheetViews>
  <sheetFormatPr defaultColWidth="9" defaultRowHeight="14" outlineLevelRow="7" outlineLevelCol="4"/>
  <cols>
    <col min="1" max="1" width="20.2166666666667" customWidth="1"/>
    <col min="2" max="2" width="11" customWidth="1"/>
    <col min="3" max="3" width="9.66666666666667" customWidth="1"/>
    <col min="4" max="4" width="13.1083333333333" customWidth="1"/>
    <col min="5" max="5" width="11" customWidth="1"/>
  </cols>
  <sheetData>
    <row r="1" ht="15.5" spans="1:5">
      <c r="A1" s="2" t="s">
        <v>0</v>
      </c>
      <c r="B1" s="2"/>
      <c r="C1" s="2"/>
      <c r="D1" s="2"/>
      <c r="E1" s="2"/>
    </row>
    <row r="2" ht="15.5" spans="1:5">
      <c r="A2" s="2" t="s">
        <v>4596</v>
      </c>
      <c r="B2" s="2"/>
      <c r="C2" s="2"/>
      <c r="D2" s="2"/>
      <c r="E2" s="2"/>
    </row>
    <row r="3" ht="16.25" spans="1:5">
      <c r="A3" s="17" t="s">
        <v>4597</v>
      </c>
      <c r="B3" s="17"/>
      <c r="C3" s="17"/>
      <c r="D3" s="17"/>
      <c r="E3" s="17"/>
    </row>
    <row r="4" ht="15.5" spans="1:5">
      <c r="A4" s="18"/>
      <c r="B4" s="19" t="s">
        <v>839</v>
      </c>
      <c r="C4" s="19" t="s">
        <v>4598</v>
      </c>
      <c r="D4" s="19" t="s">
        <v>696</v>
      </c>
      <c r="E4" s="20" t="s">
        <v>842</v>
      </c>
    </row>
    <row r="5" ht="16.25" spans="1:5">
      <c r="A5" s="21"/>
      <c r="B5" s="22" t="s">
        <v>6</v>
      </c>
      <c r="C5" s="22" t="s">
        <v>4599</v>
      </c>
      <c r="D5" s="22" t="s">
        <v>6</v>
      </c>
      <c r="E5" s="23" t="s">
        <v>6</v>
      </c>
    </row>
    <row r="6" ht="15.5" spans="1:5">
      <c r="A6" s="24" t="s">
        <v>518</v>
      </c>
      <c r="B6" s="12">
        <v>0</v>
      </c>
      <c r="C6" s="12">
        <v>0</v>
      </c>
      <c r="D6" s="12">
        <v>0</v>
      </c>
      <c r="E6" s="13">
        <f>B6+C6-D6</f>
        <v>0</v>
      </c>
    </row>
    <row r="7" ht="15.5" spans="1:5">
      <c r="A7" s="24" t="s">
        <v>4600</v>
      </c>
      <c r="B7" s="12">
        <v>84760.72</v>
      </c>
      <c r="C7" s="12">
        <v>0</v>
      </c>
      <c r="D7" s="12">
        <v>0</v>
      </c>
      <c r="E7" s="13">
        <f>B7+C7-D7</f>
        <v>84760.72</v>
      </c>
    </row>
    <row r="8" ht="16.25" spans="1:5">
      <c r="A8" s="25" t="s">
        <v>763</v>
      </c>
      <c r="B8" s="15">
        <f>SUM(B6:B7)</f>
        <v>84760.72</v>
      </c>
      <c r="C8" s="15">
        <f t="shared" ref="C8:E8" si="0">SUM(C6:C7)</f>
        <v>0</v>
      </c>
      <c r="D8" s="15">
        <f t="shared" si="0"/>
        <v>0</v>
      </c>
      <c r="E8" s="16">
        <f t="shared" si="0"/>
        <v>84760.72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1" scale="115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pane ySplit="5" topLeftCell="A6" activePane="bottomLeft" state="frozen"/>
      <selection/>
      <selection pane="bottomLeft" activeCell="A7" sqref="A7"/>
    </sheetView>
  </sheetViews>
  <sheetFormatPr defaultColWidth="9" defaultRowHeight="14" outlineLevelCol="4"/>
  <cols>
    <col min="1" max="1" width="34.6666666666667" customWidth="1"/>
    <col min="2" max="2" width="13.8833333333333" customWidth="1"/>
    <col min="3" max="3" width="9.88333333333333" customWidth="1"/>
    <col min="4" max="4" width="13.8833333333333" customWidth="1"/>
    <col min="5" max="5" width="11.2166666666667" customWidth="1"/>
  </cols>
  <sheetData>
    <row r="1" ht="15.5" spans="1:5">
      <c r="A1" s="1" t="s">
        <v>0</v>
      </c>
      <c r="B1" s="1"/>
      <c r="C1" s="1"/>
      <c r="D1" s="1"/>
      <c r="E1" s="1"/>
    </row>
    <row r="2" ht="15.5" spans="1:5">
      <c r="A2" s="2" t="s">
        <v>4601</v>
      </c>
      <c r="B2" s="2"/>
      <c r="C2" s="2"/>
      <c r="D2" s="2"/>
      <c r="E2" s="2"/>
    </row>
    <row r="3" ht="16.25" spans="1:5">
      <c r="A3" s="3" t="s">
        <v>4602</v>
      </c>
      <c r="B3" s="3"/>
      <c r="C3" s="3"/>
      <c r="D3" s="3"/>
      <c r="E3" s="3"/>
    </row>
    <row r="4" ht="46.5" spans="1:5">
      <c r="A4" s="4"/>
      <c r="B4" s="5" t="s">
        <v>839</v>
      </c>
      <c r="C4" s="5" t="s">
        <v>840</v>
      </c>
      <c r="D4" s="5" t="s">
        <v>4603</v>
      </c>
      <c r="E4" s="6" t="s">
        <v>842</v>
      </c>
    </row>
    <row r="5" ht="16.25" spans="1:5">
      <c r="A5" s="7"/>
      <c r="B5" s="8" t="s">
        <v>6</v>
      </c>
      <c r="C5" s="9" t="s">
        <v>6</v>
      </c>
      <c r="D5" s="9" t="s">
        <v>6</v>
      </c>
      <c r="E5" s="10" t="s">
        <v>6</v>
      </c>
    </row>
    <row r="6" ht="15.5" spans="1:5">
      <c r="A6" s="11" t="s">
        <v>514</v>
      </c>
      <c r="B6" s="12">
        <v>0</v>
      </c>
      <c r="C6" s="12">
        <v>0</v>
      </c>
      <c r="D6" s="12">
        <v>0</v>
      </c>
      <c r="E6" s="13">
        <f>B6+C6-D6</f>
        <v>0</v>
      </c>
    </row>
    <row r="7" ht="15.5" spans="1:5">
      <c r="A7" s="11" t="s">
        <v>4604</v>
      </c>
      <c r="B7" s="12">
        <v>45692</v>
      </c>
      <c r="C7" s="12">
        <v>0</v>
      </c>
      <c r="D7" s="12">
        <v>0</v>
      </c>
      <c r="E7" s="13">
        <f>B7+C7-D7</f>
        <v>45692</v>
      </c>
    </row>
    <row r="8" ht="15.5" spans="1:5">
      <c r="A8" s="11" t="s">
        <v>4605</v>
      </c>
      <c r="B8" s="12">
        <v>0</v>
      </c>
      <c r="C8" s="12">
        <v>0</v>
      </c>
      <c r="D8" s="12">
        <v>0</v>
      </c>
      <c r="E8" s="13">
        <f>B8+C8-D8</f>
        <v>0</v>
      </c>
    </row>
    <row r="9" ht="16.25" spans="1:5">
      <c r="A9" s="14" t="s">
        <v>675</v>
      </c>
      <c r="B9" s="15">
        <f>SUM(B6:B8)</f>
        <v>45692</v>
      </c>
      <c r="C9" s="15">
        <f t="shared" ref="C9:E9" si="0">SUM(C6:C8)</f>
        <v>0</v>
      </c>
      <c r="D9" s="15">
        <f t="shared" si="0"/>
        <v>0</v>
      </c>
      <c r="E9" s="16">
        <f t="shared" si="0"/>
        <v>45692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1" scale="10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7" topLeftCell="A8" activePane="bottomLeft" state="frozen"/>
      <selection/>
      <selection pane="bottomLeft" activeCell="D23" sqref="D23"/>
    </sheetView>
  </sheetViews>
  <sheetFormatPr defaultColWidth="9" defaultRowHeight="15.5" outlineLevelCol="7"/>
  <cols>
    <col min="1" max="1" width="9" style="753"/>
    <col min="2" max="2" width="38.3333333333333" style="753" customWidth="1"/>
    <col min="3" max="3" width="6.775" style="753" customWidth="1"/>
    <col min="4" max="4" width="15.1083333333333" style="753" customWidth="1"/>
    <col min="5" max="5" width="16" style="753" customWidth="1"/>
    <col min="6" max="6" width="11.6666666666667" style="753" customWidth="1"/>
    <col min="7" max="16384" width="9" style="753"/>
  </cols>
  <sheetData>
    <row r="1" spans="1:8">
      <c r="A1" s="1" t="s">
        <v>0</v>
      </c>
      <c r="B1" s="1"/>
      <c r="C1" s="1"/>
      <c r="D1" s="1"/>
      <c r="E1" s="1"/>
      <c r="F1" s="249"/>
      <c r="G1" s="249"/>
      <c r="H1" s="249"/>
    </row>
    <row r="2" spans="1:8">
      <c r="A2" s="1" t="s">
        <v>93</v>
      </c>
      <c r="B2" s="1"/>
      <c r="C2" s="1"/>
      <c r="D2" s="1"/>
      <c r="E2" s="1"/>
      <c r="F2" s="249"/>
      <c r="G2" s="249"/>
      <c r="H2" s="249"/>
    </row>
    <row r="3" spans="1:8">
      <c r="A3" s="1" t="s">
        <v>64</v>
      </c>
      <c r="B3" s="1"/>
      <c r="C3" s="1"/>
      <c r="D3" s="1"/>
      <c r="E3" s="1"/>
      <c r="F3" s="249"/>
      <c r="G3" s="249"/>
      <c r="H3" s="249"/>
    </row>
    <row r="4" ht="16.25" spans="1:8">
      <c r="A4" s="249"/>
      <c r="B4" s="249"/>
      <c r="C4" s="455"/>
      <c r="D4" s="249"/>
      <c r="E4" s="249"/>
      <c r="F4" s="249"/>
      <c r="G4" s="249"/>
      <c r="H4" s="249"/>
    </row>
    <row r="5" spans="1:8">
      <c r="A5" s="754"/>
      <c r="B5" s="755"/>
      <c r="C5" s="643" t="s">
        <v>3</v>
      </c>
      <c r="D5" s="643" t="s">
        <v>4</v>
      </c>
      <c r="E5" s="644" t="s">
        <v>5</v>
      </c>
      <c r="F5" s="249"/>
      <c r="G5" s="249"/>
      <c r="H5" s="249"/>
    </row>
    <row r="6" spans="1:8">
      <c r="A6" s="756"/>
      <c r="B6" s="757"/>
      <c r="C6" s="645"/>
      <c r="D6" s="645">
        <v>2025</v>
      </c>
      <c r="E6" s="646">
        <v>2024</v>
      </c>
      <c r="F6" s="249"/>
      <c r="G6" s="249"/>
      <c r="H6" s="249"/>
    </row>
    <row r="7" ht="16.25" spans="1:8">
      <c r="A7" s="758"/>
      <c r="B7" s="759"/>
      <c r="C7" s="9"/>
      <c r="D7" s="760" t="s">
        <v>6</v>
      </c>
      <c r="E7" s="761" t="s">
        <v>6</v>
      </c>
      <c r="F7" s="249"/>
      <c r="G7" s="249"/>
      <c r="H7" s="249"/>
    </row>
    <row r="8" spans="1:8">
      <c r="A8" s="762" t="s">
        <v>94</v>
      </c>
      <c r="B8" s="763"/>
      <c r="C8" s="764"/>
      <c r="D8" s="649"/>
      <c r="E8" s="649"/>
      <c r="F8" s="249"/>
      <c r="G8" s="249"/>
      <c r="H8" s="249"/>
    </row>
    <row r="9" spans="1:8">
      <c r="A9" s="765" t="s">
        <v>66</v>
      </c>
      <c r="B9" s="766"/>
      <c r="C9" s="466">
        <v>18</v>
      </c>
      <c r="D9" s="419">
        <f>NOTES!D205</f>
        <v>7848114.72</v>
      </c>
      <c r="E9" s="419">
        <f>NOTES!E205</f>
        <v>6994001.38</v>
      </c>
      <c r="F9" s="249"/>
      <c r="G9" s="249"/>
      <c r="H9" s="249"/>
    </row>
    <row r="10" spans="1:8">
      <c r="A10" s="765" t="s">
        <v>67</v>
      </c>
      <c r="B10" s="766"/>
      <c r="C10" s="466">
        <v>19</v>
      </c>
      <c r="D10" s="419">
        <f>NOTES!D219</f>
        <v>30557927.38</v>
      </c>
      <c r="E10" s="419">
        <f>NOTES!E226</f>
        <v>66388278.27</v>
      </c>
      <c r="F10" s="249"/>
      <c r="G10" s="249"/>
      <c r="H10" s="249"/>
    </row>
    <row r="11" spans="1:8">
      <c r="A11" s="767" t="s">
        <v>68</v>
      </c>
      <c r="B11" s="768"/>
      <c r="C11" s="769">
        <v>20</v>
      </c>
      <c r="D11" s="770">
        <v>0</v>
      </c>
      <c r="E11" s="770">
        <v>0</v>
      </c>
      <c r="F11" s="249"/>
      <c r="G11" s="249"/>
      <c r="H11" s="249"/>
    </row>
    <row r="12" spans="1:8">
      <c r="A12" s="771" t="s">
        <v>95</v>
      </c>
      <c r="B12" s="772"/>
      <c r="C12" s="773"/>
      <c r="D12" s="774">
        <f>SUM(D9:D11)</f>
        <v>38406042.1</v>
      </c>
      <c r="E12" s="774">
        <f>SUM(E9:E11)</f>
        <v>73382279.65</v>
      </c>
      <c r="F12" s="12">
        <f>E12-[1]FPM!$D$12</f>
        <v>0</v>
      </c>
      <c r="G12" s="249"/>
      <c r="H12" s="12"/>
    </row>
    <row r="13" spans="1:8">
      <c r="A13" s="765"/>
      <c r="B13" s="766"/>
      <c r="C13" s="466"/>
      <c r="D13" s="419"/>
      <c r="E13" s="417"/>
      <c r="F13" s="249"/>
      <c r="G13" s="249"/>
      <c r="H13" s="249"/>
    </row>
    <row r="14" spans="1:8">
      <c r="A14" s="775" t="s">
        <v>96</v>
      </c>
      <c r="B14" s="776"/>
      <c r="C14" s="466"/>
      <c r="D14" s="417"/>
      <c r="E14" s="417"/>
      <c r="F14" s="249"/>
      <c r="G14" s="249"/>
      <c r="H14" s="12"/>
    </row>
    <row r="15" spans="1:8">
      <c r="A15" s="765" t="s">
        <v>76</v>
      </c>
      <c r="B15" s="766"/>
      <c r="C15" s="466">
        <v>21</v>
      </c>
      <c r="D15" s="419">
        <f>NOTES!D248</f>
        <v>14587683.43</v>
      </c>
      <c r="E15" s="419">
        <f>NOTES!E248</f>
        <v>13403456.66</v>
      </c>
      <c r="F15" s="249"/>
      <c r="G15" s="249"/>
      <c r="H15" s="249"/>
    </row>
    <row r="16" spans="1:8">
      <c r="A16" s="765" t="s">
        <v>77</v>
      </c>
      <c r="B16" s="766"/>
      <c r="C16" s="466">
        <v>22</v>
      </c>
      <c r="D16" s="419" t="e">
        <f>NOTES!D263</f>
        <v>#REF!</v>
      </c>
      <c r="E16" s="419">
        <f>NOTES!E263</f>
        <v>11387508.25</v>
      </c>
      <c r="F16" s="249"/>
      <c r="G16" s="12"/>
      <c r="H16" s="249"/>
    </row>
    <row r="17" spans="1:8">
      <c r="A17" s="765" t="s">
        <v>79</v>
      </c>
      <c r="B17" s="766"/>
      <c r="C17" s="466">
        <v>23</v>
      </c>
      <c r="D17" s="419">
        <v>0</v>
      </c>
      <c r="E17" s="419">
        <f>NOTES!E268</f>
        <v>0</v>
      </c>
      <c r="F17" s="249"/>
      <c r="G17" s="249"/>
      <c r="H17" s="249"/>
    </row>
    <row r="18" spans="1:8">
      <c r="A18" s="765" t="s">
        <v>80</v>
      </c>
      <c r="B18" s="766"/>
      <c r="C18" s="466">
        <v>24</v>
      </c>
      <c r="D18" s="419">
        <v>0</v>
      </c>
      <c r="E18" s="419">
        <f>NOTES!E275</f>
        <v>0</v>
      </c>
      <c r="F18" s="249"/>
      <c r="G18" s="249"/>
      <c r="H18" s="249"/>
    </row>
    <row r="19" spans="1:8">
      <c r="A19" s="765" t="s">
        <v>81</v>
      </c>
      <c r="B19" s="766"/>
      <c r="C19" s="466">
        <v>25</v>
      </c>
      <c r="D19" s="419">
        <f>NOTES!D281</f>
        <v>20773.42</v>
      </c>
      <c r="E19" s="419">
        <f>NOTES!E281</f>
        <v>4000</v>
      </c>
      <c r="F19" s="249"/>
      <c r="G19" s="249"/>
      <c r="H19" s="249"/>
    </row>
    <row r="20" spans="1:8">
      <c r="A20" s="765" t="s">
        <v>82</v>
      </c>
      <c r="B20" s="766"/>
      <c r="C20" s="466">
        <v>26</v>
      </c>
      <c r="D20" s="419">
        <f>NOTES!D301</f>
        <v>1743072.75</v>
      </c>
      <c r="E20" s="419">
        <f>NOTES!E301</f>
        <v>1403047.5</v>
      </c>
      <c r="F20" s="249"/>
      <c r="G20" s="12"/>
      <c r="H20" s="249"/>
    </row>
    <row r="21" spans="1:8">
      <c r="A21" s="765" t="s">
        <v>97</v>
      </c>
      <c r="B21" s="766"/>
      <c r="C21" s="466">
        <v>27</v>
      </c>
      <c r="D21" s="419">
        <v>0</v>
      </c>
      <c r="E21" s="419">
        <f>NOTES!E307</f>
        <v>0</v>
      </c>
      <c r="F21" s="249"/>
      <c r="G21" s="249"/>
      <c r="H21" s="249"/>
    </row>
    <row r="22" spans="1:8">
      <c r="A22" s="765" t="s">
        <v>98</v>
      </c>
      <c r="B22" s="766"/>
      <c r="C22" s="466">
        <v>28</v>
      </c>
      <c r="D22" s="419">
        <v>0</v>
      </c>
      <c r="E22" s="419">
        <f>NOTES!E314</f>
        <v>0</v>
      </c>
      <c r="F22" s="249"/>
      <c r="G22" s="249"/>
      <c r="H22" s="249"/>
    </row>
    <row r="23" spans="1:8">
      <c r="A23" s="777" t="s">
        <v>99</v>
      </c>
      <c r="B23" s="778"/>
      <c r="C23" s="779">
        <v>54</v>
      </c>
      <c r="D23" s="419">
        <f>'NOTES-PPE'!O60</f>
        <v>2102321.6332381</v>
      </c>
      <c r="E23" s="419">
        <v>4182041.95985714</v>
      </c>
      <c r="F23" s="249"/>
      <c r="G23" s="249"/>
      <c r="H23" s="249"/>
    </row>
    <row r="24" spans="1:8">
      <c r="A24" s="780" t="s">
        <v>99</v>
      </c>
      <c r="B24" s="781"/>
      <c r="C24" s="782">
        <v>55</v>
      </c>
      <c r="D24" s="419">
        <f>'NOTES-PPE'!E83</f>
        <v>1348.28571428571</v>
      </c>
      <c r="E24" s="419">
        <v>2921.28571428571</v>
      </c>
      <c r="F24" s="249"/>
      <c r="G24" s="249"/>
      <c r="H24" s="249"/>
    </row>
    <row r="25" spans="1:8">
      <c r="A25" s="771" t="s">
        <v>100</v>
      </c>
      <c r="B25" s="772"/>
      <c r="C25" s="773"/>
      <c r="D25" s="774" t="e">
        <f>SUM(D15:D24)</f>
        <v>#REF!</v>
      </c>
      <c r="E25" s="774">
        <f>SUM(E15:E24)</f>
        <v>30382975.6555714</v>
      </c>
      <c r="F25" s="12">
        <f>E25-[1]FPM!$D$25</f>
        <v>0</v>
      </c>
      <c r="G25" s="249"/>
      <c r="H25" s="12"/>
    </row>
    <row r="26" spans="1:8">
      <c r="A26" s="767"/>
      <c r="B26" s="768"/>
      <c r="C26" s="769"/>
      <c r="D26" s="770"/>
      <c r="E26" s="783"/>
      <c r="F26" s="249"/>
      <c r="G26" s="12"/>
      <c r="H26" s="249"/>
    </row>
    <row r="27" spans="1:8">
      <c r="A27" s="784" t="s">
        <v>101</v>
      </c>
      <c r="B27" s="784"/>
      <c r="C27" s="785"/>
      <c r="D27" s="786" t="e">
        <f>D12-D25</f>
        <v>#REF!</v>
      </c>
      <c r="E27" s="786">
        <f>E12-E25</f>
        <v>42999303.9944286</v>
      </c>
      <c r="F27" s="249"/>
      <c r="G27" s="249"/>
      <c r="H27" s="12"/>
    </row>
    <row r="28" spans="1:8">
      <c r="A28" s="787"/>
      <c r="B28" s="788"/>
      <c r="C28" s="789"/>
      <c r="D28" s="790"/>
      <c r="E28" s="790"/>
      <c r="F28" s="249"/>
      <c r="G28" s="249"/>
      <c r="H28" s="249"/>
    </row>
    <row r="29" spans="1:8">
      <c r="A29" s="775" t="s">
        <v>102</v>
      </c>
      <c r="B29" s="776"/>
      <c r="C29" s="466"/>
      <c r="D29" s="417"/>
      <c r="E29" s="417"/>
      <c r="F29" s="249"/>
      <c r="G29" s="249"/>
      <c r="H29" s="249"/>
    </row>
    <row r="30" spans="1:8">
      <c r="A30" s="765" t="s">
        <v>103</v>
      </c>
      <c r="B30" s="766"/>
      <c r="C30" s="466"/>
      <c r="D30" s="419">
        <v>0</v>
      </c>
      <c r="E30" s="419">
        <v>0</v>
      </c>
      <c r="F30" s="249"/>
      <c r="G30" s="249"/>
      <c r="H30" s="249"/>
    </row>
    <row r="31" spans="1:8">
      <c r="A31" s="767" t="s">
        <v>104</v>
      </c>
      <c r="B31" s="768"/>
      <c r="C31" s="769"/>
      <c r="D31" s="770">
        <v>0</v>
      </c>
      <c r="E31" s="791">
        <v>260619.48</v>
      </c>
      <c r="F31" s="249"/>
      <c r="G31" s="249"/>
      <c r="H31" s="249"/>
    </row>
    <row r="32" spans="1:8">
      <c r="A32" s="792"/>
      <c r="B32" s="793"/>
      <c r="C32" s="794"/>
      <c r="D32" s="423">
        <f>SUM(D30:D31)</f>
        <v>0</v>
      </c>
      <c r="E32" s="423">
        <f>SUM(E30:E31)</f>
        <v>260619.48</v>
      </c>
      <c r="F32" s="249"/>
      <c r="G32" s="249"/>
      <c r="H32" s="249"/>
    </row>
    <row r="33" ht="16.25" spans="1:8">
      <c r="A33" s="795" t="s">
        <v>105</v>
      </c>
      <c r="B33" s="795"/>
      <c r="C33" s="796"/>
      <c r="D33" s="797" t="e">
        <f>D32+D27</f>
        <v>#REF!</v>
      </c>
      <c r="E33" s="797">
        <f>E27-E32</f>
        <v>42738684.5144286</v>
      </c>
      <c r="F33" s="12">
        <f>E33-[1]FPM!$D$33</f>
        <v>0</v>
      </c>
      <c r="G33" s="249"/>
      <c r="H33" s="249"/>
    </row>
    <row r="34" ht="16.25" spans="1:8">
      <c r="A34" s="249"/>
      <c r="B34" s="249"/>
      <c r="C34" s="455"/>
      <c r="D34" s="249"/>
      <c r="E34" s="249"/>
      <c r="F34" s="249"/>
      <c r="G34" s="249"/>
      <c r="H34" s="249"/>
    </row>
  </sheetData>
  <mergeCells count="31">
    <mergeCell ref="A1:E1"/>
    <mergeCell ref="A2:E2"/>
    <mergeCell ref="A3:E3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C5:C7"/>
    <mergeCell ref="A5:B7"/>
  </mergeCells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306"/>
  <sheetViews>
    <sheetView zoomScale="80" zoomScaleNormal="80" topLeftCell="F1" workbookViewId="0">
      <selection activeCell="F7" sqref="$A7:$XFD7"/>
    </sheetView>
  </sheetViews>
  <sheetFormatPr defaultColWidth="8.66666666666667" defaultRowHeight="12"/>
  <cols>
    <col min="1" max="1" width="3.21666666666667" style="737" customWidth="1"/>
    <col min="2" max="2" width="9.55833333333333" style="738" customWidth="1"/>
    <col min="3" max="3" width="13.6666666666667" style="738" customWidth="1"/>
    <col min="4" max="4" width="22" style="738" customWidth="1"/>
    <col min="5" max="5" width="29.8833333333333" style="738" customWidth="1"/>
    <col min="6" max="6" width="39.2166666666667" style="738" customWidth="1"/>
    <col min="7" max="7" width="6.55833333333333" style="739" customWidth="1"/>
    <col min="8" max="8" width="12.2166666666667" style="740" customWidth="1"/>
    <col min="9" max="9" width="8.66666666666667" style="738"/>
    <col min="10" max="10" width="22" style="738" customWidth="1"/>
    <col min="11" max="11" width="29.8833333333333" style="738" customWidth="1"/>
    <col min="12" max="12" width="34.775" style="738" customWidth="1"/>
    <col min="13" max="13" width="6.55833333333333" style="738" customWidth="1"/>
    <col min="14" max="14" width="12.2166666666667" style="741" customWidth="1"/>
    <col min="15" max="15" width="8.66666666666667" style="739"/>
    <col min="16" max="16" width="10.6666666666667" style="741" customWidth="1"/>
    <col min="17" max="16384" width="8.66666666666667" style="738"/>
  </cols>
  <sheetData>
    <row r="2" spans="1:14">
      <c r="A2" s="742" t="s">
        <v>106</v>
      </c>
      <c r="B2" s="743" t="s">
        <v>107</v>
      </c>
      <c r="C2" s="744" t="s">
        <v>108</v>
      </c>
      <c r="D2" s="744" t="s">
        <v>109</v>
      </c>
      <c r="E2" s="744" t="s">
        <v>110</v>
      </c>
      <c r="F2" s="744" t="s">
        <v>111</v>
      </c>
      <c r="G2" s="745" t="s">
        <v>112</v>
      </c>
      <c r="H2" s="746" t="s">
        <v>113</v>
      </c>
      <c r="J2" s="738" t="str" cm="1">
        <f t="array" ref="J2:N71">_xlfn.GROUPBY(D2:G304,H2:H304,_xleta.SUM,3,2)</f>
        <v>Class</v>
      </c>
      <c r="K2" s="738" t="str">
        <v>Item</v>
      </c>
      <c r="L2" s="738" t="str">
        <v>Sub-Item</v>
      </c>
      <c r="M2" s="738" t="str">
        <v>Code</v>
      </c>
      <c r="N2" s="741" t="str">
        <v>Amount</v>
      </c>
    </row>
    <row r="3" spans="1:14">
      <c r="A3" s="747">
        <v>1</v>
      </c>
      <c r="B3" s="748" t="s">
        <v>114</v>
      </c>
      <c r="C3" s="748" t="s">
        <v>115</v>
      </c>
      <c r="D3" s="748" t="s">
        <v>116</v>
      </c>
      <c r="E3" s="748" t="s">
        <v>117</v>
      </c>
      <c r="F3" s="748" t="s">
        <v>118</v>
      </c>
      <c r="G3" s="749">
        <v>2111001</v>
      </c>
      <c r="H3" s="750">
        <v>2900992</v>
      </c>
      <c r="J3" s="738" t="str">
        <v>Buildings and Structures</v>
      </c>
      <c r="K3" s="738" t="str">
        <v>Dwellings</v>
      </c>
      <c r="L3" s="738" t="str">
        <v>WIP - Bungalows/Flats</v>
      </c>
      <c r="M3" s="738">
        <v>3111153</v>
      </c>
      <c r="N3" s="751">
        <v>304746</v>
      </c>
    </row>
    <row r="4" spans="1:14">
      <c r="A4" s="747">
        <v>2</v>
      </c>
      <c r="B4" s="748" t="s">
        <v>114</v>
      </c>
      <c r="C4" s="748" t="s">
        <v>115</v>
      </c>
      <c r="D4" s="748" t="s">
        <v>116</v>
      </c>
      <c r="E4" s="748" t="s">
        <v>117</v>
      </c>
      <c r="F4" s="748" t="s">
        <v>118</v>
      </c>
      <c r="G4" s="749">
        <v>2111001</v>
      </c>
      <c r="H4" s="750">
        <v>666967</v>
      </c>
      <c r="J4" s="738" t="str">
        <v>Buildings and Structures</v>
      </c>
      <c r="K4" s="738" t="str">
        <v>Non Residential buildings</v>
      </c>
      <c r="L4" s="738" t="str">
        <v>WIP - Health Centres</v>
      </c>
      <c r="M4" s="738">
        <v>3111253</v>
      </c>
      <c r="N4" s="751">
        <v>302590</v>
      </c>
    </row>
    <row r="5" spans="1:14">
      <c r="A5" s="747">
        <v>3</v>
      </c>
      <c r="B5" s="748" t="s">
        <v>114</v>
      </c>
      <c r="C5" s="748" t="s">
        <v>115</v>
      </c>
      <c r="D5" s="748" t="s">
        <v>116</v>
      </c>
      <c r="E5" s="748" t="s">
        <v>117</v>
      </c>
      <c r="F5" s="748" t="s">
        <v>118</v>
      </c>
      <c r="G5" s="749">
        <v>2111001</v>
      </c>
      <c r="H5" s="750">
        <v>349835</v>
      </c>
      <c r="J5" s="738" t="str">
        <v>Buildings and Structures</v>
      </c>
      <c r="K5" s="738" t="str">
        <v>Non Residential buildings</v>
      </c>
      <c r="L5" s="738" t="str">
        <v>WIP - Office Buildings</v>
      </c>
      <c r="M5" s="738">
        <v>3111255</v>
      </c>
      <c r="N5" s="751">
        <v>435218</v>
      </c>
    </row>
    <row r="6" spans="1:14">
      <c r="A6" s="747">
        <v>4</v>
      </c>
      <c r="B6" s="748" t="s">
        <v>119</v>
      </c>
      <c r="C6" s="748" t="s">
        <v>115</v>
      </c>
      <c r="D6" s="748" t="s">
        <v>116</v>
      </c>
      <c r="E6" s="748" t="s">
        <v>120</v>
      </c>
      <c r="F6" s="748" t="s">
        <v>121</v>
      </c>
      <c r="G6" s="749">
        <v>2111102</v>
      </c>
      <c r="H6" s="750">
        <v>391724</v>
      </c>
      <c r="J6" s="738" t="str">
        <v>Buildings and Structures</v>
      </c>
      <c r="K6" s="738" t="str">
        <v>Non Residential buildings</v>
      </c>
      <c r="L6" s="738" t="str">
        <v>WIP - School Buildings</v>
      </c>
      <c r="M6" s="738">
        <v>3111256</v>
      </c>
      <c r="N6" s="751">
        <v>219493</v>
      </c>
    </row>
    <row r="7" spans="1:14">
      <c r="A7" s="747">
        <v>5</v>
      </c>
      <c r="B7" s="748" t="s">
        <v>119</v>
      </c>
      <c r="C7" s="748" t="s">
        <v>115</v>
      </c>
      <c r="D7" s="748" t="s">
        <v>116</v>
      </c>
      <c r="E7" s="748" t="s">
        <v>122</v>
      </c>
      <c r="F7" s="748" t="s">
        <v>123</v>
      </c>
      <c r="G7" s="749">
        <v>2111238</v>
      </c>
      <c r="H7" s="750">
        <v>6577</v>
      </c>
      <c r="J7" s="738" t="str">
        <v>Buildings and Structures</v>
      </c>
      <c r="K7" s="738" t="str">
        <v>Other structures</v>
      </c>
      <c r="L7" s="738" t="str">
        <v>Drainage</v>
      </c>
      <c r="M7" s="738">
        <v>3111311</v>
      </c>
      <c r="N7" s="751">
        <v>15414926</v>
      </c>
    </row>
    <row r="8" spans="1:14">
      <c r="A8" s="747">
        <v>6</v>
      </c>
      <c r="B8" s="748" t="s">
        <v>119</v>
      </c>
      <c r="C8" s="748" t="s">
        <v>115</v>
      </c>
      <c r="D8" s="748" t="s">
        <v>116</v>
      </c>
      <c r="E8" s="748" t="s">
        <v>122</v>
      </c>
      <c r="F8" s="748" t="s">
        <v>124</v>
      </c>
      <c r="G8" s="749">
        <v>2111243</v>
      </c>
      <c r="H8" s="750">
        <v>86188</v>
      </c>
      <c r="J8" s="738" t="str">
        <v>Buildings and Structures</v>
      </c>
      <c r="K8" s="738" t="str">
        <v>Other structures</v>
      </c>
      <c r="L8" s="738" t="str">
        <v>Urban Roads</v>
      </c>
      <c r="M8" s="738">
        <v>3111309</v>
      </c>
      <c r="N8" s="751">
        <v>119278</v>
      </c>
    </row>
    <row r="9" spans="1:14">
      <c r="A9" s="747">
        <v>7</v>
      </c>
      <c r="B9" s="748" t="s">
        <v>119</v>
      </c>
      <c r="C9" s="748" t="s">
        <v>115</v>
      </c>
      <c r="D9" s="748" t="s">
        <v>116</v>
      </c>
      <c r="E9" s="748" t="s">
        <v>122</v>
      </c>
      <c r="F9" s="748" t="s">
        <v>125</v>
      </c>
      <c r="G9" s="749">
        <v>2111248</v>
      </c>
      <c r="H9" s="750">
        <v>20000</v>
      </c>
      <c r="J9" s="738" t="str">
        <v>Buildings and Structures</v>
      </c>
      <c r="K9" s="738" t="str">
        <v>Other structures</v>
      </c>
      <c r="L9" s="738" t="str">
        <v>WIP-Drainage</v>
      </c>
      <c r="M9" s="738">
        <v>3111363</v>
      </c>
      <c r="N9" s="751">
        <v>4458935</v>
      </c>
    </row>
    <row r="10" spans="1:14">
      <c r="A10" s="747">
        <v>8</v>
      </c>
      <c r="B10" s="748" t="s">
        <v>119</v>
      </c>
      <c r="C10" s="748" t="s">
        <v>115</v>
      </c>
      <c r="D10" s="748" t="s">
        <v>116</v>
      </c>
      <c r="E10" s="748" t="s">
        <v>126</v>
      </c>
      <c r="F10" s="748" t="s">
        <v>127</v>
      </c>
      <c r="G10" s="749">
        <v>2121001</v>
      </c>
      <c r="H10" s="750">
        <v>45928</v>
      </c>
      <c r="J10" s="738" t="str">
        <v>Buildings and Structures</v>
      </c>
      <c r="K10" s="738" t="str">
        <v>Other structures</v>
      </c>
      <c r="L10" s="738" t="str">
        <v>WIP-Urban Roads</v>
      </c>
      <c r="M10" s="738">
        <v>3111361</v>
      </c>
      <c r="N10" s="751">
        <v>41735400</v>
      </c>
    </row>
    <row r="11" spans="1:14">
      <c r="A11" s="747">
        <v>9</v>
      </c>
      <c r="B11" s="748" t="s">
        <v>119</v>
      </c>
      <c r="C11" s="748" t="s">
        <v>115</v>
      </c>
      <c r="D11" s="748" t="s">
        <v>128</v>
      </c>
      <c r="E11" s="748" t="s">
        <v>129</v>
      </c>
      <c r="F11" s="748" t="s">
        <v>130</v>
      </c>
      <c r="G11" s="749">
        <v>2210102</v>
      </c>
      <c r="H11" s="750">
        <v>170000</v>
      </c>
      <c r="J11" s="738" t="str">
        <v>Buildings and Structures</v>
      </c>
      <c r="K11" s="738" t="str">
        <v>Other structures </v>
      </c>
      <c r="L11" s="738" t="str">
        <v>Markets</v>
      </c>
      <c r="M11" s="738">
        <v>3111304</v>
      </c>
      <c r="N11" s="751">
        <v>8938749</v>
      </c>
    </row>
    <row r="12" spans="1:14">
      <c r="A12" s="747">
        <v>10</v>
      </c>
      <c r="B12" s="748" t="s">
        <v>119</v>
      </c>
      <c r="C12" s="748" t="s">
        <v>115</v>
      </c>
      <c r="D12" s="748" t="s">
        <v>128</v>
      </c>
      <c r="E12" s="748" t="s">
        <v>129</v>
      </c>
      <c r="F12" s="748" t="s">
        <v>131</v>
      </c>
      <c r="G12" s="749">
        <v>2210103</v>
      </c>
      <c r="H12" s="750">
        <v>30000</v>
      </c>
      <c r="J12" s="738" t="str">
        <v>Buildings and Structures</v>
      </c>
      <c r="K12" s="738" t="str">
        <v>Other structures </v>
      </c>
      <c r="L12" s="738" t="str">
        <v>WIP - Markets</v>
      </c>
      <c r="M12" s="738">
        <v>3111354</v>
      </c>
      <c r="N12" s="751">
        <v>1306872</v>
      </c>
    </row>
    <row r="13" spans="1:14">
      <c r="A13" s="747">
        <v>11</v>
      </c>
      <c r="B13" s="748" t="s">
        <v>119</v>
      </c>
      <c r="C13" s="748" t="s">
        <v>115</v>
      </c>
      <c r="D13" s="748" t="s">
        <v>128</v>
      </c>
      <c r="E13" s="748" t="s">
        <v>129</v>
      </c>
      <c r="F13" s="748" t="s">
        <v>132</v>
      </c>
      <c r="G13" s="749">
        <v>2210114</v>
      </c>
      <c r="H13" s="750">
        <v>50000</v>
      </c>
      <c r="J13" s="738" t="str">
        <v>Buildings and Structures</v>
      </c>
      <c r="K13" s="738" t="str">
        <v>Other structures </v>
      </c>
      <c r="L13" s="738" t="str">
        <v>WIP - Toilets</v>
      </c>
      <c r="M13" s="738">
        <v>3111353</v>
      </c>
      <c r="N13" s="751">
        <v>81644</v>
      </c>
    </row>
    <row r="14" spans="1:14">
      <c r="A14" s="747">
        <v>12</v>
      </c>
      <c r="B14" s="748" t="s">
        <v>119</v>
      </c>
      <c r="C14" s="748" t="s">
        <v>115</v>
      </c>
      <c r="D14" s="748" t="s">
        <v>128</v>
      </c>
      <c r="E14" s="748" t="s">
        <v>129</v>
      </c>
      <c r="F14" s="748" t="s">
        <v>133</v>
      </c>
      <c r="G14" s="749">
        <v>2210121</v>
      </c>
      <c r="H14" s="750">
        <v>30000</v>
      </c>
      <c r="J14" s="738" t="str">
        <v>Buildings and Structures</v>
      </c>
      <c r="K14" s="738" t="str">
        <v/>
      </c>
      <c r="L14" s="738" t="str">
        <v/>
      </c>
      <c r="M14" s="738" t="str">
        <v/>
      </c>
      <c r="N14" s="752">
        <v>73317851</v>
      </c>
    </row>
    <row r="15" spans="1:14">
      <c r="A15" s="747">
        <v>13</v>
      </c>
      <c r="B15" s="748" t="s">
        <v>119</v>
      </c>
      <c r="C15" s="748" t="s">
        <v>115</v>
      </c>
      <c r="D15" s="748" t="s">
        <v>128</v>
      </c>
      <c r="E15" s="748" t="s">
        <v>134</v>
      </c>
      <c r="F15" s="748" t="s">
        <v>135</v>
      </c>
      <c r="G15" s="749">
        <v>2210201</v>
      </c>
      <c r="H15" s="750">
        <v>150000</v>
      </c>
      <c r="J15" s="738" t="str">
        <v>Compensation of Employees</v>
      </c>
      <c r="K15" s="738" t="str">
        <v>Established Position</v>
      </c>
      <c r="L15" s="738" t="str">
        <v>Established Post</v>
      </c>
      <c r="M15" s="738">
        <v>2111001</v>
      </c>
      <c r="N15" s="751">
        <v>13000342</v>
      </c>
    </row>
    <row r="16" spans="1:14">
      <c r="A16" s="747">
        <v>14</v>
      </c>
      <c r="B16" s="748" t="s">
        <v>119</v>
      </c>
      <c r="C16" s="748" t="s">
        <v>115</v>
      </c>
      <c r="D16" s="748" t="s">
        <v>128</v>
      </c>
      <c r="E16" s="748" t="s">
        <v>134</v>
      </c>
      <c r="F16" s="748" t="s">
        <v>136</v>
      </c>
      <c r="G16" s="749">
        <v>2210202</v>
      </c>
      <c r="H16" s="750">
        <v>20000</v>
      </c>
      <c r="J16" s="738" t="str">
        <v>Compensation of Employees</v>
      </c>
      <c r="K16" s="738" t="str">
        <v>National Pension Contribution</v>
      </c>
      <c r="L16" s="738" t="str">
        <v>13 Percent SSF Contribution</v>
      </c>
      <c r="M16" s="738">
        <v>2121001</v>
      </c>
      <c r="N16" s="751">
        <v>45928</v>
      </c>
    </row>
    <row r="17" spans="1:14">
      <c r="A17" s="747">
        <v>15</v>
      </c>
      <c r="B17" s="748" t="s">
        <v>119</v>
      </c>
      <c r="C17" s="748" t="s">
        <v>115</v>
      </c>
      <c r="D17" s="748" t="s">
        <v>128</v>
      </c>
      <c r="E17" s="748" t="s">
        <v>134</v>
      </c>
      <c r="F17" s="748" t="s">
        <v>137</v>
      </c>
      <c r="G17" s="749">
        <v>2210203</v>
      </c>
      <c r="H17" s="750">
        <v>120000</v>
      </c>
      <c r="J17" s="738" t="str">
        <v>Compensation of Employees</v>
      </c>
      <c r="K17" s="738" t="str">
        <v>Non Established Post</v>
      </c>
      <c r="L17" s="738" t="str">
        <v>Monthly Paid and Casual labour</v>
      </c>
      <c r="M17" s="738">
        <v>2111102</v>
      </c>
      <c r="N17" s="751">
        <v>391724</v>
      </c>
    </row>
    <row r="18" spans="1:14">
      <c r="A18" s="747">
        <v>16</v>
      </c>
      <c r="B18" s="748" t="s">
        <v>119</v>
      </c>
      <c r="C18" s="748" t="s">
        <v>115</v>
      </c>
      <c r="D18" s="748" t="s">
        <v>128</v>
      </c>
      <c r="E18" s="748" t="s">
        <v>138</v>
      </c>
      <c r="F18" s="748" t="s">
        <v>139</v>
      </c>
      <c r="G18" s="749">
        <v>2210404</v>
      </c>
      <c r="H18" s="750">
        <v>40000</v>
      </c>
      <c r="J18" s="738" t="str">
        <v>Compensation of Employees</v>
      </c>
      <c r="K18" s="738" t="str">
        <v>Other Allowances</v>
      </c>
      <c r="L18" s="738" t="str">
        <v>Overtime Allowance</v>
      </c>
      <c r="M18" s="738">
        <v>2111238</v>
      </c>
      <c r="N18" s="751">
        <v>6577</v>
      </c>
    </row>
    <row r="19" spans="1:14">
      <c r="A19" s="747">
        <v>17</v>
      </c>
      <c r="B19" s="748" t="s">
        <v>119</v>
      </c>
      <c r="C19" s="748" t="s">
        <v>115</v>
      </c>
      <c r="D19" s="748" t="s">
        <v>128</v>
      </c>
      <c r="E19" s="748" t="s">
        <v>140</v>
      </c>
      <c r="F19" s="748" t="s">
        <v>141</v>
      </c>
      <c r="G19" s="749">
        <v>2210502</v>
      </c>
      <c r="H19" s="750">
        <v>160000</v>
      </c>
      <c r="J19" s="738" t="str">
        <v>Compensation of Employees</v>
      </c>
      <c r="K19" s="738" t="str">
        <v>Other Allowances</v>
      </c>
      <c r="L19" s="738" t="str">
        <v>Special Allowance/Honorarium</v>
      </c>
      <c r="M19" s="738">
        <v>2111248</v>
      </c>
      <c r="N19" s="751">
        <v>20000</v>
      </c>
    </row>
    <row r="20" spans="1:14">
      <c r="A20" s="747">
        <v>18</v>
      </c>
      <c r="B20" s="748" t="s">
        <v>119</v>
      </c>
      <c r="C20" s="748" t="s">
        <v>115</v>
      </c>
      <c r="D20" s="748" t="s">
        <v>128</v>
      </c>
      <c r="E20" s="748" t="s">
        <v>140</v>
      </c>
      <c r="F20" s="748" t="s">
        <v>142</v>
      </c>
      <c r="G20" s="749">
        <v>2210505</v>
      </c>
      <c r="H20" s="750">
        <v>70000</v>
      </c>
      <c r="J20" s="738" t="str">
        <v>Compensation of Employees</v>
      </c>
      <c r="K20" s="738" t="str">
        <v>Other Allowances</v>
      </c>
      <c r="L20" s="738" t="str">
        <v>Transfer Grants</v>
      </c>
      <c r="M20" s="738">
        <v>2111243</v>
      </c>
      <c r="N20" s="751">
        <v>86188</v>
      </c>
    </row>
    <row r="21" spans="1:14">
      <c r="A21" s="747">
        <v>19</v>
      </c>
      <c r="B21" s="748" t="s">
        <v>119</v>
      </c>
      <c r="C21" s="748" t="s">
        <v>115</v>
      </c>
      <c r="D21" s="748" t="s">
        <v>128</v>
      </c>
      <c r="E21" s="748" t="s">
        <v>140</v>
      </c>
      <c r="F21" s="748" t="s">
        <v>143</v>
      </c>
      <c r="G21" s="749">
        <v>2210511</v>
      </c>
      <c r="H21" s="750">
        <v>120000</v>
      </c>
      <c r="J21" s="738" t="str">
        <v>Compensation of Employees</v>
      </c>
      <c r="K21" s="738" t="str">
        <v/>
      </c>
      <c r="L21" s="738" t="str">
        <v/>
      </c>
      <c r="M21" s="738" t="str">
        <v/>
      </c>
      <c r="N21" s="752">
        <v>13550759</v>
      </c>
    </row>
    <row r="22" spans="1:14">
      <c r="A22" s="747">
        <v>20</v>
      </c>
      <c r="B22" s="748" t="s">
        <v>119</v>
      </c>
      <c r="C22" s="748" t="s">
        <v>115</v>
      </c>
      <c r="D22" s="748" t="s">
        <v>128</v>
      </c>
      <c r="E22" s="748" t="s">
        <v>144</v>
      </c>
      <c r="F22" s="748" t="s">
        <v>145</v>
      </c>
      <c r="G22" s="749">
        <v>2210602</v>
      </c>
      <c r="H22" s="750">
        <v>22866</v>
      </c>
      <c r="J22" s="738" t="str">
        <v>Machinery and equipment</v>
      </c>
      <c r="K22" s="738" t="str">
        <v>Infrastructure Assets</v>
      </c>
      <c r="L22" s="738" t="str">
        <v>Furniture &amp; Fittings</v>
      </c>
      <c r="M22" s="738">
        <v>3113108</v>
      </c>
      <c r="N22" s="751">
        <v>879826</v>
      </c>
    </row>
    <row r="23" spans="1:14">
      <c r="A23" s="747">
        <v>21</v>
      </c>
      <c r="B23" s="748" t="s">
        <v>119</v>
      </c>
      <c r="C23" s="748" t="s">
        <v>115</v>
      </c>
      <c r="D23" s="748" t="s">
        <v>128</v>
      </c>
      <c r="E23" s="748" t="s">
        <v>144</v>
      </c>
      <c r="F23" s="748" t="s">
        <v>146</v>
      </c>
      <c r="G23" s="749">
        <v>2210603</v>
      </c>
      <c r="H23" s="750">
        <v>55000</v>
      </c>
      <c r="J23" s="738" t="str">
        <v>Machinery and equipment</v>
      </c>
      <c r="K23" s="738" t="str">
        <v>Other machinery and equipment</v>
      </c>
      <c r="L23" s="738" t="str">
        <v>Computers and Accessories</v>
      </c>
      <c r="M23" s="738">
        <v>3112208</v>
      </c>
      <c r="N23" s="751">
        <v>139426</v>
      </c>
    </row>
    <row r="24" spans="1:14">
      <c r="A24" s="747">
        <v>22</v>
      </c>
      <c r="B24" s="748" t="s">
        <v>119</v>
      </c>
      <c r="C24" s="748" t="s">
        <v>115</v>
      </c>
      <c r="D24" s="748" t="s">
        <v>128</v>
      </c>
      <c r="E24" s="748" t="s">
        <v>144</v>
      </c>
      <c r="F24" s="748" t="s">
        <v>147</v>
      </c>
      <c r="G24" s="749">
        <v>2210623</v>
      </c>
      <c r="H24" s="750">
        <v>30000</v>
      </c>
      <c r="J24" s="738" t="str">
        <v>Machinery and equipment</v>
      </c>
      <c r="K24" s="738" t="str">
        <v>Other machinery and equipment</v>
      </c>
      <c r="L24" s="738" t="str">
        <v>Office Equipment</v>
      </c>
      <c r="M24" s="738">
        <v>3112211</v>
      </c>
      <c r="N24" s="751">
        <v>848840</v>
      </c>
    </row>
    <row r="25" spans="1:14">
      <c r="A25" s="747">
        <v>23</v>
      </c>
      <c r="B25" s="748" t="s">
        <v>119</v>
      </c>
      <c r="C25" s="748" t="s">
        <v>115</v>
      </c>
      <c r="D25" s="748" t="s">
        <v>128</v>
      </c>
      <c r="E25" s="748" t="s">
        <v>148</v>
      </c>
      <c r="F25" s="748" t="s">
        <v>149</v>
      </c>
      <c r="G25" s="749">
        <v>2210710</v>
      </c>
      <c r="H25" s="750">
        <v>40000</v>
      </c>
      <c r="J25" s="738" t="str">
        <v>Machinery and equipment</v>
      </c>
      <c r="K25" s="738" t="str">
        <v>Transport equipment</v>
      </c>
      <c r="L25" s="738" t="str">
        <v>Motor Bike, bicycles</v>
      </c>
      <c r="M25" s="738">
        <v>3112105</v>
      </c>
      <c r="N25" s="751">
        <v>15000</v>
      </c>
    </row>
    <row r="26" spans="1:14">
      <c r="A26" s="747">
        <v>24</v>
      </c>
      <c r="B26" s="748" t="s">
        <v>119</v>
      </c>
      <c r="C26" s="748" t="s">
        <v>115</v>
      </c>
      <c r="D26" s="748" t="s">
        <v>128</v>
      </c>
      <c r="E26" s="748" t="s">
        <v>148</v>
      </c>
      <c r="F26" s="748" t="s">
        <v>150</v>
      </c>
      <c r="G26" s="749">
        <v>2210711</v>
      </c>
      <c r="H26" s="750">
        <v>55000</v>
      </c>
      <c r="J26" s="738" t="str">
        <v>Machinery and equipment</v>
      </c>
      <c r="K26" s="738" t="str">
        <v/>
      </c>
      <c r="L26" s="738" t="str">
        <v/>
      </c>
      <c r="M26" s="738" t="str">
        <v/>
      </c>
      <c r="N26" s="752">
        <v>1883092</v>
      </c>
    </row>
    <row r="27" spans="1:14">
      <c r="A27" s="747">
        <v>25</v>
      </c>
      <c r="B27" s="748" t="s">
        <v>119</v>
      </c>
      <c r="C27" s="748" t="s">
        <v>115</v>
      </c>
      <c r="D27" s="748" t="s">
        <v>128</v>
      </c>
      <c r="E27" s="748" t="s">
        <v>148</v>
      </c>
      <c r="F27" s="748" t="s">
        <v>151</v>
      </c>
      <c r="G27" s="749">
        <v>2210709</v>
      </c>
      <c r="H27" s="750">
        <v>750000</v>
      </c>
      <c r="J27" s="738" t="str">
        <v>Social benefits [GFS]</v>
      </c>
      <c r="K27" s="738" t="str">
        <v>Employer social benefits</v>
      </c>
      <c r="L27" s="738" t="str">
        <v>Refund of Medical Expenses</v>
      </c>
      <c r="M27" s="738">
        <v>2731103</v>
      </c>
      <c r="N27" s="751">
        <v>40000</v>
      </c>
    </row>
    <row r="28" spans="1:14">
      <c r="A28" s="747">
        <v>26</v>
      </c>
      <c r="B28" s="748" t="s">
        <v>119</v>
      </c>
      <c r="C28" s="748" t="s">
        <v>115</v>
      </c>
      <c r="D28" s="748" t="s">
        <v>128</v>
      </c>
      <c r="E28" s="748" t="s">
        <v>129</v>
      </c>
      <c r="F28" s="748" t="s">
        <v>152</v>
      </c>
      <c r="G28" s="749">
        <v>2210108</v>
      </c>
      <c r="H28" s="750">
        <v>200000</v>
      </c>
      <c r="J28" s="738" t="str">
        <v>Social benefits [GFS]</v>
      </c>
      <c r="K28" s="738" t="str">
        <v>Employer social benefits</v>
      </c>
      <c r="L28" s="738" t="str">
        <v>Staff Welfare Expenses</v>
      </c>
      <c r="M28" s="738">
        <v>2731102</v>
      </c>
      <c r="N28" s="751">
        <v>40000</v>
      </c>
    </row>
    <row r="29" spans="1:14">
      <c r="A29" s="747">
        <v>27</v>
      </c>
      <c r="B29" s="748" t="s">
        <v>119</v>
      </c>
      <c r="C29" s="748" t="s">
        <v>115</v>
      </c>
      <c r="D29" s="748" t="s">
        <v>153</v>
      </c>
      <c r="E29" s="748" t="s">
        <v>154</v>
      </c>
      <c r="F29" s="748" t="s">
        <v>155</v>
      </c>
      <c r="G29" s="749">
        <v>2731102</v>
      </c>
      <c r="H29" s="750">
        <v>40000</v>
      </c>
      <c r="J29" s="738" t="str">
        <v>Social benefits [GFS]</v>
      </c>
      <c r="K29" s="738" t="str">
        <v>General Expenses</v>
      </c>
      <c r="L29" s="738" t="str">
        <v>Civic Numbering/Street Naming</v>
      </c>
      <c r="M29" s="738">
        <v>2821018</v>
      </c>
      <c r="N29" s="751">
        <v>100000</v>
      </c>
    </row>
    <row r="30" spans="1:14">
      <c r="A30" s="747">
        <v>28</v>
      </c>
      <c r="B30" s="748" t="s">
        <v>119</v>
      </c>
      <c r="C30" s="748" t="s">
        <v>115</v>
      </c>
      <c r="D30" s="748" t="s">
        <v>153</v>
      </c>
      <c r="E30" s="748" t="s">
        <v>154</v>
      </c>
      <c r="F30" s="748" t="s">
        <v>156</v>
      </c>
      <c r="G30" s="749">
        <v>2731103</v>
      </c>
      <c r="H30" s="750">
        <v>40000</v>
      </c>
      <c r="J30" s="738" t="str">
        <v>Social benefits [GFS]</v>
      </c>
      <c r="K30" s="738" t="str">
        <v>General Expenses</v>
      </c>
      <c r="L30" s="738" t="str">
        <v>Contributions</v>
      </c>
      <c r="M30" s="738">
        <v>2821010</v>
      </c>
      <c r="N30" s="751">
        <v>100000</v>
      </c>
    </row>
    <row r="31" spans="1:14">
      <c r="A31" s="747">
        <v>29</v>
      </c>
      <c r="B31" s="748" t="s">
        <v>119</v>
      </c>
      <c r="C31" s="748" t="s">
        <v>115</v>
      </c>
      <c r="D31" s="748" t="s">
        <v>153</v>
      </c>
      <c r="E31" s="748" t="s">
        <v>157</v>
      </c>
      <c r="F31" s="748" t="s">
        <v>157</v>
      </c>
      <c r="G31" s="749">
        <v>2814101</v>
      </c>
      <c r="H31" s="750">
        <v>50000</v>
      </c>
      <c r="J31" s="738" t="str">
        <v>Social benefits [GFS]</v>
      </c>
      <c r="K31" s="738" t="str">
        <v>General Expenses</v>
      </c>
      <c r="L31" s="738" t="str">
        <v>Court Expenses</v>
      </c>
      <c r="M31" s="738">
        <v>2821007</v>
      </c>
      <c r="N31" s="751">
        <v>20000</v>
      </c>
    </row>
    <row r="32" spans="1:14">
      <c r="A32" s="747">
        <v>30</v>
      </c>
      <c r="B32" s="748" t="s">
        <v>119</v>
      </c>
      <c r="C32" s="748" t="s">
        <v>115</v>
      </c>
      <c r="D32" s="748" t="s">
        <v>153</v>
      </c>
      <c r="E32" s="748" t="s">
        <v>158</v>
      </c>
      <c r="F32" s="748" t="s">
        <v>159</v>
      </c>
      <c r="G32" s="749">
        <v>2821007</v>
      </c>
      <c r="H32" s="750">
        <v>20000</v>
      </c>
      <c r="J32" s="738" t="str">
        <v>Social benefits [GFS]</v>
      </c>
      <c r="K32" s="738" t="str">
        <v>General Expenses</v>
      </c>
      <c r="L32" s="738" t="str">
        <v>Donations</v>
      </c>
      <c r="M32" s="738">
        <v>2821009</v>
      </c>
      <c r="N32" s="751">
        <v>260000</v>
      </c>
    </row>
    <row r="33" spans="1:14">
      <c r="A33" s="747">
        <v>31</v>
      </c>
      <c r="B33" s="748" t="s">
        <v>119</v>
      </c>
      <c r="C33" s="748" t="s">
        <v>115</v>
      </c>
      <c r="D33" s="748" t="s">
        <v>153</v>
      </c>
      <c r="E33" s="748" t="s">
        <v>158</v>
      </c>
      <c r="F33" s="748" t="s">
        <v>160</v>
      </c>
      <c r="G33" s="749">
        <v>2821009</v>
      </c>
      <c r="H33" s="750">
        <v>120000</v>
      </c>
      <c r="J33" s="738" t="str">
        <v>Social benefits [GFS]</v>
      </c>
      <c r="K33" s="738" t="str">
        <v>General Expenses</v>
      </c>
      <c r="L33" s="738" t="str">
        <v>Scholarship/Awards</v>
      </c>
      <c r="M33" s="738">
        <v>2821012</v>
      </c>
      <c r="N33" s="751">
        <v>32349</v>
      </c>
    </row>
    <row r="34" spans="1:14">
      <c r="A34" s="747">
        <v>32</v>
      </c>
      <c r="B34" s="748" t="s">
        <v>119</v>
      </c>
      <c r="C34" s="748" t="s">
        <v>115</v>
      </c>
      <c r="D34" s="748" t="s">
        <v>153</v>
      </c>
      <c r="E34" s="748" t="s">
        <v>158</v>
      </c>
      <c r="F34" s="748" t="s">
        <v>161</v>
      </c>
      <c r="G34" s="749">
        <v>2821010</v>
      </c>
      <c r="H34" s="750">
        <v>50000</v>
      </c>
      <c r="J34" s="738" t="str">
        <v>Social benefits [GFS]</v>
      </c>
      <c r="K34" s="738" t="str">
        <v>Rent</v>
      </c>
      <c r="L34" s="738" t="str">
        <v>Rent</v>
      </c>
      <c r="M34" s="738">
        <v>2814101</v>
      </c>
      <c r="N34" s="751">
        <v>68492</v>
      </c>
    </row>
    <row r="35" spans="1:14">
      <c r="A35" s="747">
        <v>33</v>
      </c>
      <c r="B35" s="748" t="s">
        <v>119</v>
      </c>
      <c r="C35" s="748" t="s">
        <v>115</v>
      </c>
      <c r="D35" s="748" t="s">
        <v>162</v>
      </c>
      <c r="E35" s="748" t="s">
        <v>163</v>
      </c>
      <c r="F35" s="748" t="s">
        <v>164</v>
      </c>
      <c r="G35" s="749">
        <v>3112208</v>
      </c>
      <c r="H35" s="750">
        <v>70000</v>
      </c>
      <c r="J35" s="738" t="str">
        <v>Social benefits [GFS]</v>
      </c>
      <c r="K35" s="738" t="str">
        <v/>
      </c>
      <c r="L35" s="738" t="str">
        <v/>
      </c>
      <c r="M35" s="738" t="str">
        <v/>
      </c>
      <c r="N35" s="752">
        <v>660841</v>
      </c>
    </row>
    <row r="36" spans="1:14">
      <c r="A36" s="747">
        <v>34</v>
      </c>
      <c r="B36" s="748" t="s">
        <v>119</v>
      </c>
      <c r="C36" s="748" t="s">
        <v>115</v>
      </c>
      <c r="D36" s="748" t="s">
        <v>162</v>
      </c>
      <c r="E36" s="748" t="s">
        <v>163</v>
      </c>
      <c r="F36" s="748" t="s">
        <v>165</v>
      </c>
      <c r="G36" s="749">
        <v>3112211</v>
      </c>
      <c r="H36" s="750">
        <v>40000</v>
      </c>
      <c r="J36" s="738" t="str">
        <v>Use of goods and services</v>
      </c>
      <c r="K36" s="738" t="str">
        <v>Consultancy Expenses</v>
      </c>
      <c r="L36" s="738" t="str">
        <v>Local Consultants Commission (Individuals)</v>
      </c>
      <c r="M36" s="738">
        <v>2210806</v>
      </c>
      <c r="N36" s="751">
        <v>125431</v>
      </c>
    </row>
    <row r="37" spans="1:14">
      <c r="A37" s="747">
        <v>35</v>
      </c>
      <c r="B37" s="748" t="s">
        <v>119</v>
      </c>
      <c r="C37" s="748" t="s">
        <v>115</v>
      </c>
      <c r="D37" s="748" t="s">
        <v>162</v>
      </c>
      <c r="E37" s="748" t="s">
        <v>166</v>
      </c>
      <c r="F37" s="748" t="s">
        <v>167</v>
      </c>
      <c r="G37" s="749">
        <v>3113108</v>
      </c>
      <c r="H37" s="750">
        <v>50000</v>
      </c>
      <c r="J37" s="738" t="str">
        <v>Use of goods and services</v>
      </c>
      <c r="K37" s="738" t="str">
        <v>Consultancy Expenses</v>
      </c>
      <c r="L37" s="738" t="str">
        <v>Local Consultants Fees</v>
      </c>
      <c r="M37" s="738">
        <v>2210801</v>
      </c>
      <c r="N37" s="751">
        <v>400000</v>
      </c>
    </row>
    <row r="38" spans="1:14">
      <c r="A38" s="747">
        <v>36</v>
      </c>
      <c r="B38" s="748" t="s">
        <v>168</v>
      </c>
      <c r="C38" s="748" t="s">
        <v>115</v>
      </c>
      <c r="D38" s="748" t="s">
        <v>128</v>
      </c>
      <c r="E38" s="748" t="s">
        <v>140</v>
      </c>
      <c r="F38" s="748" t="s">
        <v>143</v>
      </c>
      <c r="G38" s="749">
        <v>2210511</v>
      </c>
      <c r="H38" s="750">
        <v>50000</v>
      </c>
      <c r="J38" s="738" t="str">
        <v>Use of goods and services</v>
      </c>
      <c r="K38" s="738" t="str">
        <v>Materials and Office Consumables</v>
      </c>
      <c r="L38" s="738" t="str">
        <v>Clothing and Uniform</v>
      </c>
      <c r="M38" s="738">
        <v>2210121</v>
      </c>
      <c r="N38" s="751">
        <v>30000</v>
      </c>
    </row>
    <row r="39" spans="1:14">
      <c r="A39" s="747">
        <v>37</v>
      </c>
      <c r="B39" s="748" t="s">
        <v>168</v>
      </c>
      <c r="C39" s="748" t="s">
        <v>115</v>
      </c>
      <c r="D39" s="748" t="s">
        <v>128</v>
      </c>
      <c r="E39" s="748" t="s">
        <v>129</v>
      </c>
      <c r="F39" s="748" t="s">
        <v>152</v>
      </c>
      <c r="G39" s="749">
        <v>2210108</v>
      </c>
      <c r="H39" s="750">
        <v>150000</v>
      </c>
      <c r="J39" s="738" t="str">
        <v>Use of goods and services</v>
      </c>
      <c r="K39" s="738" t="str">
        <v>Materials and Office Consumables</v>
      </c>
      <c r="L39" s="738" t="str">
        <v>Construction Material</v>
      </c>
      <c r="M39" s="738">
        <v>2210108</v>
      </c>
      <c r="N39" s="751">
        <v>464500</v>
      </c>
    </row>
    <row r="40" spans="1:14">
      <c r="A40" s="747">
        <v>38</v>
      </c>
      <c r="B40" s="748" t="s">
        <v>169</v>
      </c>
      <c r="C40" s="748" t="s">
        <v>115</v>
      </c>
      <c r="D40" s="748" t="s">
        <v>128</v>
      </c>
      <c r="E40" s="748" t="s">
        <v>129</v>
      </c>
      <c r="F40" s="748" t="s">
        <v>132</v>
      </c>
      <c r="G40" s="749">
        <v>2210114</v>
      </c>
      <c r="H40" s="750">
        <v>40000</v>
      </c>
      <c r="J40" s="738" t="str">
        <v>Use of goods and services</v>
      </c>
      <c r="K40" s="738" t="str">
        <v>Materials and Office Consumables</v>
      </c>
      <c r="L40" s="738" t="str">
        <v>Drugs</v>
      </c>
      <c r="M40" s="738">
        <v>2210105</v>
      </c>
      <c r="N40" s="751">
        <v>24173</v>
      </c>
    </row>
    <row r="41" spans="1:14">
      <c r="A41" s="747">
        <v>39</v>
      </c>
      <c r="B41" s="748" t="s">
        <v>169</v>
      </c>
      <c r="C41" s="748" t="s">
        <v>115</v>
      </c>
      <c r="D41" s="748" t="s">
        <v>128</v>
      </c>
      <c r="E41" s="748" t="s">
        <v>140</v>
      </c>
      <c r="F41" s="748" t="s">
        <v>142</v>
      </c>
      <c r="G41" s="749">
        <v>2210505</v>
      </c>
      <c r="H41" s="750">
        <v>46164</v>
      </c>
      <c r="J41" s="738" t="str">
        <v>Use of goods and services</v>
      </c>
      <c r="K41" s="738" t="str">
        <v>Materials and Office Consumables</v>
      </c>
      <c r="L41" s="738" t="str">
        <v>Medical Supplies</v>
      </c>
      <c r="M41" s="738">
        <v>2210104</v>
      </c>
      <c r="N41" s="751">
        <v>30700</v>
      </c>
    </row>
    <row r="42" spans="1:14">
      <c r="A42" s="747">
        <v>40</v>
      </c>
      <c r="B42" s="748" t="s">
        <v>169</v>
      </c>
      <c r="C42" s="748" t="s">
        <v>115</v>
      </c>
      <c r="D42" s="748" t="s">
        <v>128</v>
      </c>
      <c r="E42" s="748" t="s">
        <v>140</v>
      </c>
      <c r="F42" s="748" t="s">
        <v>143</v>
      </c>
      <c r="G42" s="749">
        <v>2210511</v>
      </c>
      <c r="H42" s="750">
        <v>25000</v>
      </c>
      <c r="J42" s="738" t="str">
        <v>Use of goods and services</v>
      </c>
      <c r="K42" s="738" t="str">
        <v>Materials and Office Consumables</v>
      </c>
      <c r="L42" s="738" t="str">
        <v>Office Facilities, Supplies and Accessories</v>
      </c>
      <c r="M42" s="738">
        <v>2210102</v>
      </c>
      <c r="N42" s="751">
        <v>279901</v>
      </c>
    </row>
    <row r="43" spans="1:14">
      <c r="A43" s="747">
        <v>41</v>
      </c>
      <c r="B43" s="748" t="s">
        <v>169</v>
      </c>
      <c r="C43" s="748" t="s">
        <v>115</v>
      </c>
      <c r="D43" s="748" t="s">
        <v>128</v>
      </c>
      <c r="E43" s="748" t="s">
        <v>148</v>
      </c>
      <c r="F43" s="748" t="s">
        <v>150</v>
      </c>
      <c r="G43" s="749">
        <v>2210711</v>
      </c>
      <c r="H43" s="750">
        <v>10000</v>
      </c>
      <c r="J43" s="738" t="str">
        <v>Use of goods and services</v>
      </c>
      <c r="K43" s="738" t="str">
        <v>Materials and Office Consumables</v>
      </c>
      <c r="L43" s="738" t="str">
        <v>Purchase of Petty Tools/Implements</v>
      </c>
      <c r="M43" s="738">
        <v>2210120</v>
      </c>
      <c r="N43" s="751">
        <v>40000</v>
      </c>
    </row>
    <row r="44" spans="1:14">
      <c r="A44" s="747">
        <v>42</v>
      </c>
      <c r="B44" s="748" t="s">
        <v>169</v>
      </c>
      <c r="C44" s="748" t="s">
        <v>115</v>
      </c>
      <c r="D44" s="748" t="s">
        <v>128</v>
      </c>
      <c r="E44" s="748" t="s">
        <v>148</v>
      </c>
      <c r="F44" s="748" t="s">
        <v>151</v>
      </c>
      <c r="G44" s="749">
        <v>2210709</v>
      </c>
      <c r="H44" s="750">
        <v>140345</v>
      </c>
      <c r="J44" s="738" t="str">
        <v>Use of goods and services</v>
      </c>
      <c r="K44" s="738" t="str">
        <v>Materials and Office Consumables</v>
      </c>
      <c r="L44" s="738" t="str">
        <v>Rations</v>
      </c>
      <c r="M44" s="738">
        <v>2210114</v>
      </c>
      <c r="N44" s="751">
        <v>90000</v>
      </c>
    </row>
    <row r="45" spans="1:14">
      <c r="A45" s="747">
        <v>43</v>
      </c>
      <c r="B45" s="748" t="s">
        <v>169</v>
      </c>
      <c r="C45" s="748" t="s">
        <v>115</v>
      </c>
      <c r="D45" s="748" t="s">
        <v>128</v>
      </c>
      <c r="E45" s="748" t="s">
        <v>129</v>
      </c>
      <c r="F45" s="748" t="s">
        <v>152</v>
      </c>
      <c r="G45" s="749">
        <v>2210108</v>
      </c>
      <c r="H45" s="750">
        <v>105000</v>
      </c>
      <c r="J45" s="738" t="str">
        <v>Use of goods and services</v>
      </c>
      <c r="K45" s="738" t="str">
        <v>Materials and Office Consumables</v>
      </c>
      <c r="L45" s="738" t="str">
        <v>Refreshment Items</v>
      </c>
      <c r="M45" s="738">
        <v>2210103</v>
      </c>
      <c r="N45" s="751">
        <v>56938</v>
      </c>
    </row>
    <row r="46" spans="1:14">
      <c r="A46" s="747">
        <v>44</v>
      </c>
      <c r="B46" s="748" t="s">
        <v>169</v>
      </c>
      <c r="C46" s="748" t="s">
        <v>115</v>
      </c>
      <c r="D46" s="748" t="s">
        <v>162</v>
      </c>
      <c r="E46" s="748" t="s">
        <v>163</v>
      </c>
      <c r="F46" s="748" t="s">
        <v>164</v>
      </c>
      <c r="G46" s="749">
        <v>3112208</v>
      </c>
      <c r="H46" s="750">
        <v>30000</v>
      </c>
      <c r="J46" s="738" t="str">
        <v>Use of goods and services</v>
      </c>
      <c r="K46" s="738" t="str">
        <v>Materials and Office Consumables</v>
      </c>
      <c r="L46" s="738" t="str">
        <v>Sports, Recreational and Cultural Materials</v>
      </c>
      <c r="M46" s="738">
        <v>2210118</v>
      </c>
      <c r="N46" s="751">
        <v>31750</v>
      </c>
    </row>
    <row r="47" spans="1:14">
      <c r="A47" s="747">
        <v>45</v>
      </c>
      <c r="B47" s="748" t="s">
        <v>169</v>
      </c>
      <c r="C47" s="748" t="s">
        <v>115</v>
      </c>
      <c r="D47" s="748" t="s">
        <v>162</v>
      </c>
      <c r="E47" s="748" t="s">
        <v>166</v>
      </c>
      <c r="F47" s="748" t="s">
        <v>167</v>
      </c>
      <c r="G47" s="749">
        <v>3113108</v>
      </c>
      <c r="H47" s="750">
        <v>20450</v>
      </c>
      <c r="J47" s="738" t="str">
        <v>Use of goods and services</v>
      </c>
      <c r="K47" s="738" t="str">
        <v>Materials and Office Consumables</v>
      </c>
      <c r="L47" s="738" t="str">
        <v>Value Books</v>
      </c>
      <c r="M47" s="738">
        <v>2210122</v>
      </c>
      <c r="N47" s="751">
        <v>200000</v>
      </c>
    </row>
    <row r="48" spans="1:14">
      <c r="A48" s="747">
        <v>46</v>
      </c>
      <c r="B48" s="748" t="s">
        <v>170</v>
      </c>
      <c r="C48" s="748" t="s">
        <v>115</v>
      </c>
      <c r="D48" s="748" t="s">
        <v>128</v>
      </c>
      <c r="E48" s="748" t="s">
        <v>148</v>
      </c>
      <c r="F48" s="748" t="s">
        <v>151</v>
      </c>
      <c r="G48" s="749">
        <v>2210709</v>
      </c>
      <c r="H48" s="750">
        <v>1524068</v>
      </c>
      <c r="J48" s="738" t="str">
        <v>Use of goods and services</v>
      </c>
      <c r="K48" s="738" t="str">
        <v>Rentals/Lease</v>
      </c>
      <c r="L48" s="738" t="str">
        <v>Hotel Accommodations</v>
      </c>
      <c r="M48" s="738">
        <v>2210404</v>
      </c>
      <c r="N48" s="751">
        <v>40000</v>
      </c>
    </row>
    <row r="49" spans="1:14">
      <c r="A49" s="747">
        <v>47</v>
      </c>
      <c r="B49" s="748" t="s">
        <v>170</v>
      </c>
      <c r="C49" s="748" t="s">
        <v>115</v>
      </c>
      <c r="D49" s="748" t="s">
        <v>162</v>
      </c>
      <c r="E49" s="748" t="s">
        <v>163</v>
      </c>
      <c r="F49" s="748" t="s">
        <v>165</v>
      </c>
      <c r="G49" s="749">
        <v>3112211</v>
      </c>
      <c r="H49" s="750">
        <v>205000</v>
      </c>
      <c r="J49" s="738" t="str">
        <v>Use of goods and services</v>
      </c>
      <c r="K49" s="738" t="str">
        <v>Repairs and Maintenance</v>
      </c>
      <c r="L49" s="738" t="str">
        <v>Maintenance of Drains</v>
      </c>
      <c r="M49" s="738">
        <v>2210610</v>
      </c>
      <c r="N49" s="751">
        <v>155870</v>
      </c>
    </row>
    <row r="50" spans="1:14">
      <c r="A50" s="747">
        <v>48</v>
      </c>
      <c r="B50" s="748" t="s">
        <v>171</v>
      </c>
      <c r="C50" s="748" t="s">
        <v>115</v>
      </c>
      <c r="D50" s="748" t="s">
        <v>162</v>
      </c>
      <c r="E50" s="748" t="s">
        <v>163</v>
      </c>
      <c r="F50" s="748" t="s">
        <v>165</v>
      </c>
      <c r="G50" s="749">
        <v>3112211</v>
      </c>
      <c r="H50" s="750">
        <v>41571</v>
      </c>
      <c r="J50" s="738" t="str">
        <v>Use of goods and services</v>
      </c>
      <c r="K50" s="738" t="str">
        <v>Repairs and Maintenance</v>
      </c>
      <c r="L50" s="738" t="str">
        <v>Maintenance of Office Equipment</v>
      </c>
      <c r="M50" s="738">
        <v>2210623</v>
      </c>
      <c r="N50" s="751">
        <v>40493</v>
      </c>
    </row>
    <row r="51" spans="1:14">
      <c r="A51" s="747">
        <v>49</v>
      </c>
      <c r="B51" s="748" t="s">
        <v>114</v>
      </c>
      <c r="C51" s="748" t="s">
        <v>172</v>
      </c>
      <c r="D51" s="748" t="s">
        <v>116</v>
      </c>
      <c r="E51" s="748" t="s">
        <v>117</v>
      </c>
      <c r="F51" s="748" t="s">
        <v>118</v>
      </c>
      <c r="G51" s="749">
        <v>2111001</v>
      </c>
      <c r="H51" s="750">
        <v>68129</v>
      </c>
      <c r="J51" s="738" t="str">
        <v>Use of goods and services</v>
      </c>
      <c r="K51" s="738" t="str">
        <v>Repairs and Maintenance</v>
      </c>
      <c r="L51" s="738" t="str">
        <v>Maintenance of Public Sanitary Facilities</v>
      </c>
      <c r="M51" s="738">
        <v>2210616</v>
      </c>
      <c r="N51" s="751">
        <v>250000</v>
      </c>
    </row>
    <row r="52" spans="1:14">
      <c r="A52" s="747">
        <v>50</v>
      </c>
      <c r="B52" s="748" t="s">
        <v>114</v>
      </c>
      <c r="C52" s="748" t="s">
        <v>172</v>
      </c>
      <c r="D52" s="748" t="s">
        <v>116</v>
      </c>
      <c r="E52" s="748" t="s">
        <v>117</v>
      </c>
      <c r="F52" s="748" t="s">
        <v>118</v>
      </c>
      <c r="G52" s="749">
        <v>2111001</v>
      </c>
      <c r="H52" s="750">
        <v>66991</v>
      </c>
      <c r="J52" s="738" t="str">
        <v>Use of goods and services</v>
      </c>
      <c r="K52" s="738" t="str">
        <v>Repairs and Maintenance</v>
      </c>
      <c r="L52" s="738" t="str">
        <v>Repairs of Office Buildings</v>
      </c>
      <c r="M52" s="738">
        <v>2210603</v>
      </c>
      <c r="N52" s="751">
        <v>70077</v>
      </c>
    </row>
    <row r="53" spans="1:14">
      <c r="A53" s="747">
        <v>51</v>
      </c>
      <c r="B53" s="748" t="s">
        <v>114</v>
      </c>
      <c r="C53" s="748" t="s">
        <v>172</v>
      </c>
      <c r="D53" s="748" t="s">
        <v>116</v>
      </c>
      <c r="E53" s="748" t="s">
        <v>117</v>
      </c>
      <c r="F53" s="748" t="s">
        <v>118</v>
      </c>
      <c r="G53" s="749">
        <v>2111001</v>
      </c>
      <c r="H53" s="750">
        <v>210942</v>
      </c>
      <c r="J53" s="738" t="str">
        <v>Use of goods and services</v>
      </c>
      <c r="K53" s="738" t="str">
        <v>Repairs and Maintenance</v>
      </c>
      <c r="L53" s="738" t="str">
        <v>Repairs of Residential Buildings</v>
      </c>
      <c r="M53" s="738">
        <v>2210602</v>
      </c>
      <c r="N53" s="751">
        <v>22866</v>
      </c>
    </row>
    <row r="54" spans="1:14">
      <c r="A54" s="747">
        <v>52</v>
      </c>
      <c r="B54" s="748" t="s">
        <v>119</v>
      </c>
      <c r="C54" s="748" t="s">
        <v>172</v>
      </c>
      <c r="D54" s="748" t="s">
        <v>128</v>
      </c>
      <c r="E54" s="748" t="s">
        <v>129</v>
      </c>
      <c r="F54" s="748" t="s">
        <v>130</v>
      </c>
      <c r="G54" s="749">
        <v>2210102</v>
      </c>
      <c r="H54" s="750">
        <v>723</v>
      </c>
      <c r="J54" s="738" t="str">
        <v>Use of goods and services</v>
      </c>
      <c r="K54" s="738" t="str">
        <v>Repairs and Maintenance</v>
      </c>
      <c r="L54" s="738" t="str">
        <v>Repairs of Schools/Colleges</v>
      </c>
      <c r="M54" s="738">
        <v>2210607</v>
      </c>
      <c r="N54" s="751">
        <v>109706</v>
      </c>
    </row>
    <row r="55" spans="1:14">
      <c r="A55" s="747">
        <v>53</v>
      </c>
      <c r="B55" s="748" t="s">
        <v>119</v>
      </c>
      <c r="C55" s="748" t="s">
        <v>172</v>
      </c>
      <c r="D55" s="748" t="s">
        <v>128</v>
      </c>
      <c r="E55" s="748" t="s">
        <v>129</v>
      </c>
      <c r="F55" s="748" t="s">
        <v>131</v>
      </c>
      <c r="G55" s="749">
        <v>2210103</v>
      </c>
      <c r="H55" s="750">
        <v>800</v>
      </c>
      <c r="J55" s="738" t="str">
        <v>Use of goods and services</v>
      </c>
      <c r="K55" s="738" t="str">
        <v>Repairs and Maintenance</v>
      </c>
      <c r="L55" s="738" t="str">
        <v>Roads, Driveways and Grounds</v>
      </c>
      <c r="M55" s="738">
        <v>2210601</v>
      </c>
      <c r="N55" s="751">
        <v>1120039</v>
      </c>
    </row>
    <row r="56" spans="1:14">
      <c r="A56" s="747">
        <v>54</v>
      </c>
      <c r="B56" s="748" t="s">
        <v>119</v>
      </c>
      <c r="C56" s="748" t="s">
        <v>172</v>
      </c>
      <c r="D56" s="748" t="s">
        <v>128</v>
      </c>
      <c r="E56" s="748" t="s">
        <v>134</v>
      </c>
      <c r="F56" s="748" t="s">
        <v>135</v>
      </c>
      <c r="G56" s="749">
        <v>2210201</v>
      </c>
      <c r="H56" s="750">
        <v>700</v>
      </c>
      <c r="J56" s="738" t="str">
        <v>Use of goods and services</v>
      </c>
      <c r="K56" s="738" t="str">
        <v>Repairs and Maintenance</v>
      </c>
      <c r="L56" s="738" t="str">
        <v>Street Lights/Traffic Lights</v>
      </c>
      <c r="M56" s="738">
        <v>2210617</v>
      </c>
      <c r="N56" s="751">
        <v>4591959</v>
      </c>
    </row>
    <row r="57" spans="1:14">
      <c r="A57" s="747">
        <v>55</v>
      </c>
      <c r="B57" s="748" t="s">
        <v>119</v>
      </c>
      <c r="C57" s="748" t="s">
        <v>172</v>
      </c>
      <c r="D57" s="748" t="s">
        <v>128</v>
      </c>
      <c r="E57" s="748" t="s">
        <v>144</v>
      </c>
      <c r="F57" s="748" t="s">
        <v>146</v>
      </c>
      <c r="G57" s="749">
        <v>2210603</v>
      </c>
      <c r="H57" s="750">
        <v>1260</v>
      </c>
      <c r="J57" s="738" t="str">
        <v>Use of goods and services</v>
      </c>
      <c r="K57" s="738" t="str">
        <v>Special Services</v>
      </c>
      <c r="L57" s="738" t="str">
        <v>Official Celebrations</v>
      </c>
      <c r="M57" s="738">
        <v>2210902</v>
      </c>
      <c r="N57" s="751">
        <v>98000</v>
      </c>
    </row>
    <row r="58" spans="1:14">
      <c r="A58" s="747">
        <v>56</v>
      </c>
      <c r="B58" s="748" t="s">
        <v>119</v>
      </c>
      <c r="C58" s="748" t="s">
        <v>172</v>
      </c>
      <c r="D58" s="748" t="s">
        <v>128</v>
      </c>
      <c r="E58" s="748" t="s">
        <v>148</v>
      </c>
      <c r="F58" s="748" t="s">
        <v>151</v>
      </c>
      <c r="G58" s="749">
        <v>2210709</v>
      </c>
      <c r="H58" s="750">
        <v>8045</v>
      </c>
      <c r="J58" s="738" t="str">
        <v>Use of goods and services</v>
      </c>
      <c r="K58" s="738" t="str">
        <v>Training, Seminar and Conference Cost</v>
      </c>
      <c r="L58" s="738" t="str">
        <v>Public Education and Sensitization</v>
      </c>
      <c r="M58" s="738">
        <v>2210711</v>
      </c>
      <c r="N58" s="751">
        <v>201706</v>
      </c>
    </row>
    <row r="59" spans="1:14">
      <c r="A59" s="747">
        <v>57</v>
      </c>
      <c r="B59" s="748" t="s">
        <v>119</v>
      </c>
      <c r="C59" s="748" t="s">
        <v>172</v>
      </c>
      <c r="D59" s="748" t="s">
        <v>128</v>
      </c>
      <c r="E59" s="748" t="s">
        <v>148</v>
      </c>
      <c r="F59" s="748" t="s">
        <v>150</v>
      </c>
      <c r="G59" s="749">
        <v>2210711</v>
      </c>
      <c r="H59" s="750">
        <v>1100</v>
      </c>
      <c r="J59" s="738" t="str">
        <v>Use of goods and services</v>
      </c>
      <c r="K59" s="738" t="str">
        <v>Training, Seminar and Conference Cost</v>
      </c>
      <c r="L59" s="738" t="str">
        <v>Seminars/Conferences/Workshops - Domestic</v>
      </c>
      <c r="M59" s="738">
        <v>2210709</v>
      </c>
      <c r="N59" s="751">
        <v>2954473</v>
      </c>
    </row>
    <row r="60" spans="1:14">
      <c r="A60" s="747">
        <v>58</v>
      </c>
      <c r="B60" s="748" t="s">
        <v>119</v>
      </c>
      <c r="C60" s="748" t="s">
        <v>172</v>
      </c>
      <c r="D60" s="748" t="s">
        <v>128</v>
      </c>
      <c r="E60" s="748" t="s">
        <v>173</v>
      </c>
      <c r="F60" s="748" t="s">
        <v>174</v>
      </c>
      <c r="G60" s="749">
        <v>2210806</v>
      </c>
      <c r="H60" s="750">
        <v>3154</v>
      </c>
      <c r="J60" s="738" t="str">
        <v>Use of goods and services</v>
      </c>
      <c r="K60" s="738" t="str">
        <v>Training, Seminar and Conference Cost</v>
      </c>
      <c r="L60" s="738" t="str">
        <v>Staff Development</v>
      </c>
      <c r="M60" s="738">
        <v>2210710</v>
      </c>
      <c r="N60" s="751">
        <v>59200</v>
      </c>
    </row>
    <row r="61" spans="1:14">
      <c r="A61" s="747">
        <v>59</v>
      </c>
      <c r="B61" s="748" t="s">
        <v>119</v>
      </c>
      <c r="C61" s="748" t="s">
        <v>172</v>
      </c>
      <c r="D61" s="748" t="s">
        <v>153</v>
      </c>
      <c r="E61" s="748" t="s">
        <v>157</v>
      </c>
      <c r="F61" s="748" t="s">
        <v>157</v>
      </c>
      <c r="G61" s="749">
        <v>2814101</v>
      </c>
      <c r="H61" s="750">
        <v>1500</v>
      </c>
      <c r="J61" s="738" t="str">
        <v>Use of goods and services</v>
      </c>
      <c r="K61" s="738" t="str">
        <v>Training, Seminar and Conference Cost</v>
      </c>
      <c r="L61" s="738" t="str">
        <v>Training Materials</v>
      </c>
      <c r="M61" s="738">
        <v>2210701</v>
      </c>
      <c r="N61" s="751">
        <v>104000</v>
      </c>
    </row>
    <row r="62" spans="1:14">
      <c r="A62" s="747">
        <v>60</v>
      </c>
      <c r="B62" s="748" t="s">
        <v>119</v>
      </c>
      <c r="C62" s="748" t="s">
        <v>172</v>
      </c>
      <c r="D62" s="748" t="s">
        <v>162</v>
      </c>
      <c r="E62" s="748" t="s">
        <v>163</v>
      </c>
      <c r="F62" s="748" t="s">
        <v>164</v>
      </c>
      <c r="G62" s="749">
        <v>3112208</v>
      </c>
      <c r="H62" s="750">
        <v>1545</v>
      </c>
      <c r="J62" s="738" t="str">
        <v>Use of goods and services</v>
      </c>
      <c r="K62" s="738" t="str">
        <v>Travel and Transport</v>
      </c>
      <c r="L62" s="738" t="str">
        <v>Fuel Allocation To Waste Management Department</v>
      </c>
      <c r="M62" s="738">
        <v>2210517</v>
      </c>
      <c r="N62" s="751">
        <v>200000</v>
      </c>
    </row>
    <row r="63" spans="1:14">
      <c r="A63" s="747">
        <v>61</v>
      </c>
      <c r="B63" s="748" t="s">
        <v>119</v>
      </c>
      <c r="C63" s="748" t="s">
        <v>172</v>
      </c>
      <c r="D63" s="748" t="s">
        <v>162</v>
      </c>
      <c r="E63" s="748" t="s">
        <v>166</v>
      </c>
      <c r="F63" s="748" t="s">
        <v>167</v>
      </c>
      <c r="G63" s="749">
        <v>3113108</v>
      </c>
      <c r="H63" s="750">
        <v>1200</v>
      </c>
      <c r="J63" s="738" t="str">
        <v>Use of goods and services</v>
      </c>
      <c r="K63" s="738" t="str">
        <v>Travel and Transport</v>
      </c>
      <c r="L63" s="738" t="str">
        <v>Local travel cost</v>
      </c>
      <c r="M63" s="738">
        <v>2210511</v>
      </c>
      <c r="N63" s="751">
        <v>364538</v>
      </c>
    </row>
    <row r="64" spans="1:14">
      <c r="A64" s="747">
        <v>62</v>
      </c>
      <c r="B64" s="748" t="s">
        <v>169</v>
      </c>
      <c r="C64" s="748" t="s">
        <v>172</v>
      </c>
      <c r="D64" s="748" t="s">
        <v>128</v>
      </c>
      <c r="E64" s="748" t="s">
        <v>129</v>
      </c>
      <c r="F64" s="748" t="s">
        <v>130</v>
      </c>
      <c r="G64" s="749">
        <v>2210102</v>
      </c>
      <c r="H64" s="750">
        <v>2000</v>
      </c>
      <c r="J64" s="738" t="str">
        <v>Use of goods and services</v>
      </c>
      <c r="K64" s="738" t="str">
        <v>Travel and Transport</v>
      </c>
      <c r="L64" s="738" t="str">
        <v>Maintenance and Repairs - Official Vehicles</v>
      </c>
      <c r="M64" s="738">
        <v>2210502</v>
      </c>
      <c r="N64" s="751">
        <v>320607</v>
      </c>
    </row>
    <row r="65" spans="1:14">
      <c r="A65" s="747">
        <v>63</v>
      </c>
      <c r="B65" s="748" t="s">
        <v>169</v>
      </c>
      <c r="C65" s="748" t="s">
        <v>172</v>
      </c>
      <c r="D65" s="748" t="s">
        <v>128</v>
      </c>
      <c r="E65" s="748" t="s">
        <v>148</v>
      </c>
      <c r="F65" s="748" t="s">
        <v>150</v>
      </c>
      <c r="G65" s="749">
        <v>2210711</v>
      </c>
      <c r="H65" s="750">
        <v>873</v>
      </c>
      <c r="J65" s="738" t="str">
        <v>Use of goods and services</v>
      </c>
      <c r="K65" s="738" t="str">
        <v>Travel and Transport</v>
      </c>
      <c r="L65" s="738" t="str">
        <v>Running Cost - Official Vehicles</v>
      </c>
      <c r="M65" s="738">
        <v>2210505</v>
      </c>
      <c r="N65" s="751">
        <v>192664</v>
      </c>
    </row>
    <row r="66" spans="1:14">
      <c r="A66" s="747">
        <v>64</v>
      </c>
      <c r="B66" s="748" t="s">
        <v>169</v>
      </c>
      <c r="C66" s="748" t="s">
        <v>172</v>
      </c>
      <c r="D66" s="748" t="s">
        <v>162</v>
      </c>
      <c r="E66" s="748" t="s">
        <v>163</v>
      </c>
      <c r="F66" s="748" t="s">
        <v>164</v>
      </c>
      <c r="G66" s="749">
        <v>3112208</v>
      </c>
      <c r="H66" s="750">
        <v>7500</v>
      </c>
      <c r="J66" s="738" t="str">
        <v>Use of goods and services</v>
      </c>
      <c r="K66" s="738" t="str">
        <v>Utilities</v>
      </c>
      <c r="L66" s="738" t="str">
        <v>Electricity charges</v>
      </c>
      <c r="M66" s="738">
        <v>2210201</v>
      </c>
      <c r="N66" s="751">
        <v>162138</v>
      </c>
    </row>
    <row r="67" spans="1:14">
      <c r="A67" s="747">
        <v>65</v>
      </c>
      <c r="B67" s="748" t="s">
        <v>169</v>
      </c>
      <c r="C67" s="748" t="s">
        <v>172</v>
      </c>
      <c r="D67" s="748" t="s">
        <v>162</v>
      </c>
      <c r="E67" s="748" t="s">
        <v>166</v>
      </c>
      <c r="F67" s="748" t="s">
        <v>167</v>
      </c>
      <c r="G67" s="749">
        <v>3113108</v>
      </c>
      <c r="H67" s="750">
        <v>2000</v>
      </c>
      <c r="J67" s="738" t="str">
        <v>Use of goods and services</v>
      </c>
      <c r="K67" s="738" t="str">
        <v>Utilities</v>
      </c>
      <c r="L67" s="738" t="str">
        <v>Sanitation Charges</v>
      </c>
      <c r="M67" s="738">
        <v>2210205</v>
      </c>
      <c r="N67" s="751">
        <v>655000</v>
      </c>
    </row>
    <row r="68" spans="1:14">
      <c r="A68" s="747">
        <v>66</v>
      </c>
      <c r="B68" s="748" t="s">
        <v>114</v>
      </c>
      <c r="C68" s="748" t="s">
        <v>175</v>
      </c>
      <c r="D68" s="748" t="s">
        <v>116</v>
      </c>
      <c r="E68" s="748" t="s">
        <v>117</v>
      </c>
      <c r="F68" s="748" t="s">
        <v>118</v>
      </c>
      <c r="G68" s="749">
        <v>2111001</v>
      </c>
      <c r="H68" s="750">
        <v>65871</v>
      </c>
      <c r="J68" s="738" t="str">
        <v>Use of goods and services</v>
      </c>
      <c r="K68" s="738" t="str">
        <v>Utilities</v>
      </c>
      <c r="L68" s="738" t="str">
        <v>Telecommunications</v>
      </c>
      <c r="M68" s="738">
        <v>2210203</v>
      </c>
      <c r="N68" s="751">
        <v>124009</v>
      </c>
    </row>
    <row r="69" spans="1:14">
      <c r="A69" s="747">
        <v>67</v>
      </c>
      <c r="B69" s="748" t="s">
        <v>114</v>
      </c>
      <c r="C69" s="748" t="s">
        <v>175</v>
      </c>
      <c r="D69" s="748" t="s">
        <v>116</v>
      </c>
      <c r="E69" s="748" t="s">
        <v>117</v>
      </c>
      <c r="F69" s="748" t="s">
        <v>118</v>
      </c>
      <c r="G69" s="749">
        <v>2111001</v>
      </c>
      <c r="H69" s="750">
        <v>66991</v>
      </c>
      <c r="J69" s="738" t="str">
        <v>Use of goods and services</v>
      </c>
      <c r="K69" s="738" t="str">
        <v>Utilities</v>
      </c>
      <c r="L69" s="738" t="str">
        <v>Water</v>
      </c>
      <c r="M69" s="738">
        <v>2210202</v>
      </c>
      <c r="N69" s="751">
        <v>20000</v>
      </c>
    </row>
    <row r="70" spans="1:14">
      <c r="A70" s="747">
        <v>68</v>
      </c>
      <c r="B70" s="748" t="s">
        <v>114</v>
      </c>
      <c r="C70" s="748" t="s">
        <v>175</v>
      </c>
      <c r="D70" s="748" t="s">
        <v>116</v>
      </c>
      <c r="E70" s="748" t="s">
        <v>117</v>
      </c>
      <c r="F70" s="748" t="s">
        <v>118</v>
      </c>
      <c r="G70" s="749">
        <v>2111001</v>
      </c>
      <c r="H70" s="750">
        <v>138825</v>
      </c>
      <c r="J70" s="738" t="str">
        <v>Use of goods and services</v>
      </c>
      <c r="K70" s="738" t="str">
        <v/>
      </c>
      <c r="L70" s="738" t="str">
        <v/>
      </c>
      <c r="M70" s="738" t="str">
        <v/>
      </c>
      <c r="N70" s="741">
        <v>13630738</v>
      </c>
    </row>
    <row r="71" spans="1:14">
      <c r="A71" s="747">
        <v>69</v>
      </c>
      <c r="B71" s="748" t="s">
        <v>119</v>
      </c>
      <c r="C71" s="748" t="s">
        <v>175</v>
      </c>
      <c r="D71" s="748" t="s">
        <v>128</v>
      </c>
      <c r="E71" s="748" t="s">
        <v>129</v>
      </c>
      <c r="F71" s="748" t="s">
        <v>130</v>
      </c>
      <c r="G71" s="749">
        <v>2210102</v>
      </c>
      <c r="H71" s="750">
        <v>340</v>
      </c>
      <c r="J71" s="738" t="str">
        <v>Grand totals</v>
      </c>
      <c r="K71" s="738" t="str">
        <v/>
      </c>
      <c r="L71" s="738" t="str">
        <v/>
      </c>
      <c r="M71" s="738" t="str">
        <v/>
      </c>
      <c r="N71" s="741">
        <v>103043281</v>
      </c>
    </row>
    <row r="72" spans="1:8">
      <c r="A72" s="747">
        <v>70</v>
      </c>
      <c r="B72" s="748" t="s">
        <v>119</v>
      </c>
      <c r="C72" s="748" t="s">
        <v>175</v>
      </c>
      <c r="D72" s="748" t="s">
        <v>128</v>
      </c>
      <c r="E72" s="748" t="s">
        <v>129</v>
      </c>
      <c r="F72" s="748" t="s">
        <v>131</v>
      </c>
      <c r="G72" s="749">
        <v>2210103</v>
      </c>
      <c r="H72" s="750">
        <v>1200</v>
      </c>
    </row>
    <row r="73" spans="1:8">
      <c r="A73" s="747">
        <v>71</v>
      </c>
      <c r="B73" s="748" t="s">
        <v>119</v>
      </c>
      <c r="C73" s="748" t="s">
        <v>175</v>
      </c>
      <c r="D73" s="748" t="s">
        <v>128</v>
      </c>
      <c r="E73" s="748" t="s">
        <v>134</v>
      </c>
      <c r="F73" s="748" t="s">
        <v>135</v>
      </c>
      <c r="G73" s="749">
        <v>2210201</v>
      </c>
      <c r="H73" s="750">
        <v>750</v>
      </c>
    </row>
    <row r="74" spans="1:8">
      <c r="A74" s="747">
        <v>72</v>
      </c>
      <c r="B74" s="748" t="s">
        <v>119</v>
      </c>
      <c r="C74" s="748" t="s">
        <v>175</v>
      </c>
      <c r="D74" s="748" t="s">
        <v>128</v>
      </c>
      <c r="E74" s="748" t="s">
        <v>144</v>
      </c>
      <c r="F74" s="748" t="s">
        <v>146</v>
      </c>
      <c r="G74" s="749">
        <v>2210603</v>
      </c>
      <c r="H74" s="750">
        <v>700</v>
      </c>
    </row>
    <row r="75" spans="1:8">
      <c r="A75" s="747">
        <v>73</v>
      </c>
      <c r="B75" s="748" t="s">
        <v>119</v>
      </c>
      <c r="C75" s="748" t="s">
        <v>175</v>
      </c>
      <c r="D75" s="748" t="s">
        <v>128</v>
      </c>
      <c r="E75" s="748" t="s">
        <v>148</v>
      </c>
      <c r="F75" s="748" t="s">
        <v>151</v>
      </c>
      <c r="G75" s="749">
        <v>2210709</v>
      </c>
      <c r="H75" s="750">
        <v>7651</v>
      </c>
    </row>
    <row r="76" spans="1:8">
      <c r="A76" s="747">
        <v>74</v>
      </c>
      <c r="B76" s="748" t="s">
        <v>119</v>
      </c>
      <c r="C76" s="748" t="s">
        <v>175</v>
      </c>
      <c r="D76" s="748" t="s">
        <v>128</v>
      </c>
      <c r="E76" s="748" t="s">
        <v>148</v>
      </c>
      <c r="F76" s="748" t="s">
        <v>150</v>
      </c>
      <c r="G76" s="749">
        <v>2210711</v>
      </c>
      <c r="H76" s="750">
        <v>2704</v>
      </c>
    </row>
    <row r="77" spans="1:8">
      <c r="A77" s="747">
        <v>75</v>
      </c>
      <c r="B77" s="748" t="s">
        <v>119</v>
      </c>
      <c r="C77" s="748" t="s">
        <v>175</v>
      </c>
      <c r="D77" s="748" t="s">
        <v>128</v>
      </c>
      <c r="E77" s="748" t="s">
        <v>173</v>
      </c>
      <c r="F77" s="748" t="s">
        <v>174</v>
      </c>
      <c r="G77" s="749">
        <v>2210806</v>
      </c>
      <c r="H77" s="750">
        <v>4501</v>
      </c>
    </row>
    <row r="78" spans="1:8">
      <c r="A78" s="747">
        <v>76</v>
      </c>
      <c r="B78" s="748" t="s">
        <v>119</v>
      </c>
      <c r="C78" s="748" t="s">
        <v>175</v>
      </c>
      <c r="D78" s="748" t="s">
        <v>162</v>
      </c>
      <c r="E78" s="748" t="s">
        <v>163</v>
      </c>
      <c r="F78" s="748" t="s">
        <v>164</v>
      </c>
      <c r="G78" s="749">
        <v>3112208</v>
      </c>
      <c r="H78" s="750">
        <v>2700</v>
      </c>
    </row>
    <row r="79" spans="1:8">
      <c r="A79" s="747">
        <v>77</v>
      </c>
      <c r="B79" s="748" t="s">
        <v>119</v>
      </c>
      <c r="C79" s="748" t="s">
        <v>175</v>
      </c>
      <c r="D79" s="748" t="s">
        <v>162</v>
      </c>
      <c r="E79" s="748" t="s">
        <v>166</v>
      </c>
      <c r="F79" s="748" t="s">
        <v>167</v>
      </c>
      <c r="G79" s="749">
        <v>3113108</v>
      </c>
      <c r="H79" s="750">
        <v>1960</v>
      </c>
    </row>
    <row r="80" spans="1:8">
      <c r="A80" s="747">
        <v>78</v>
      </c>
      <c r="B80" s="748" t="s">
        <v>169</v>
      </c>
      <c r="C80" s="748" t="s">
        <v>175</v>
      </c>
      <c r="D80" s="748" t="s">
        <v>128</v>
      </c>
      <c r="E80" s="748" t="s">
        <v>129</v>
      </c>
      <c r="F80" s="748" t="s">
        <v>130</v>
      </c>
      <c r="G80" s="749">
        <v>2210102</v>
      </c>
      <c r="H80" s="750">
        <v>3192</v>
      </c>
    </row>
    <row r="81" spans="1:8">
      <c r="A81" s="747">
        <v>79</v>
      </c>
      <c r="B81" s="748" t="s">
        <v>169</v>
      </c>
      <c r="C81" s="748" t="s">
        <v>175</v>
      </c>
      <c r="D81" s="748" t="s">
        <v>162</v>
      </c>
      <c r="E81" s="748" t="s">
        <v>163</v>
      </c>
      <c r="F81" s="748" t="s">
        <v>164</v>
      </c>
      <c r="G81" s="749">
        <v>3112208</v>
      </c>
      <c r="H81" s="750">
        <v>9181</v>
      </c>
    </row>
    <row r="82" spans="1:8">
      <c r="A82" s="747">
        <v>80</v>
      </c>
      <c r="B82" s="748" t="s">
        <v>114</v>
      </c>
      <c r="C82" s="748" t="s">
        <v>176</v>
      </c>
      <c r="D82" s="748" t="s">
        <v>116</v>
      </c>
      <c r="E82" s="748" t="s">
        <v>117</v>
      </c>
      <c r="F82" s="748" t="s">
        <v>118</v>
      </c>
      <c r="G82" s="749">
        <v>2111001</v>
      </c>
      <c r="H82" s="750">
        <v>68129</v>
      </c>
    </row>
    <row r="83" spans="1:8">
      <c r="A83" s="747">
        <v>81</v>
      </c>
      <c r="B83" s="748" t="s">
        <v>114</v>
      </c>
      <c r="C83" s="748" t="s">
        <v>176</v>
      </c>
      <c r="D83" s="748" t="s">
        <v>116</v>
      </c>
      <c r="E83" s="748" t="s">
        <v>117</v>
      </c>
      <c r="F83" s="748" t="s">
        <v>118</v>
      </c>
      <c r="G83" s="749">
        <v>2111001</v>
      </c>
      <c r="H83" s="750">
        <v>68129</v>
      </c>
    </row>
    <row r="84" spans="1:8">
      <c r="A84" s="747">
        <v>82</v>
      </c>
      <c r="B84" s="748" t="s">
        <v>114</v>
      </c>
      <c r="C84" s="748" t="s">
        <v>176</v>
      </c>
      <c r="D84" s="748" t="s">
        <v>116</v>
      </c>
      <c r="E84" s="748" t="s">
        <v>117</v>
      </c>
      <c r="F84" s="748" t="s">
        <v>118</v>
      </c>
      <c r="G84" s="749">
        <v>2111001</v>
      </c>
      <c r="H84" s="750">
        <v>164273</v>
      </c>
    </row>
    <row r="85" spans="1:8">
      <c r="A85" s="747">
        <v>83</v>
      </c>
      <c r="B85" s="748" t="s">
        <v>119</v>
      </c>
      <c r="C85" s="748" t="s">
        <v>176</v>
      </c>
      <c r="D85" s="748" t="s">
        <v>128</v>
      </c>
      <c r="E85" s="748" t="s">
        <v>129</v>
      </c>
      <c r="F85" s="748" t="s">
        <v>130</v>
      </c>
      <c r="G85" s="749">
        <v>2210102</v>
      </c>
      <c r="H85" s="750">
        <v>500</v>
      </c>
    </row>
    <row r="86" spans="1:8">
      <c r="A86" s="747">
        <v>84</v>
      </c>
      <c r="B86" s="748" t="s">
        <v>119</v>
      </c>
      <c r="C86" s="748" t="s">
        <v>176</v>
      </c>
      <c r="D86" s="748" t="s">
        <v>128</v>
      </c>
      <c r="E86" s="748" t="s">
        <v>129</v>
      </c>
      <c r="F86" s="748" t="s">
        <v>131</v>
      </c>
      <c r="G86" s="749">
        <v>2210103</v>
      </c>
      <c r="H86" s="750">
        <v>900</v>
      </c>
    </row>
    <row r="87" spans="1:8">
      <c r="A87" s="747">
        <v>85</v>
      </c>
      <c r="B87" s="748" t="s">
        <v>119</v>
      </c>
      <c r="C87" s="748" t="s">
        <v>176</v>
      </c>
      <c r="D87" s="748" t="s">
        <v>128</v>
      </c>
      <c r="E87" s="748" t="s">
        <v>134</v>
      </c>
      <c r="F87" s="748" t="s">
        <v>135</v>
      </c>
      <c r="G87" s="749">
        <v>2210201</v>
      </c>
      <c r="H87" s="750">
        <v>500</v>
      </c>
    </row>
    <row r="88" spans="1:8">
      <c r="A88" s="747">
        <v>86</v>
      </c>
      <c r="B88" s="748" t="s">
        <v>119</v>
      </c>
      <c r="C88" s="748" t="s">
        <v>176</v>
      </c>
      <c r="D88" s="748" t="s">
        <v>128</v>
      </c>
      <c r="E88" s="748" t="s">
        <v>144</v>
      </c>
      <c r="F88" s="748" t="s">
        <v>146</v>
      </c>
      <c r="G88" s="749">
        <v>2210603</v>
      </c>
      <c r="H88" s="750">
        <v>2000</v>
      </c>
    </row>
    <row r="89" spans="1:8">
      <c r="A89" s="747">
        <v>87</v>
      </c>
      <c r="B89" s="748" t="s">
        <v>119</v>
      </c>
      <c r="C89" s="748" t="s">
        <v>176</v>
      </c>
      <c r="D89" s="748" t="s">
        <v>128</v>
      </c>
      <c r="E89" s="748" t="s">
        <v>148</v>
      </c>
      <c r="F89" s="748" t="s">
        <v>151</v>
      </c>
      <c r="G89" s="749">
        <v>2210709</v>
      </c>
      <c r="H89" s="750">
        <v>11100</v>
      </c>
    </row>
    <row r="90" spans="1:8">
      <c r="A90" s="747">
        <v>88</v>
      </c>
      <c r="B90" s="748" t="s">
        <v>119</v>
      </c>
      <c r="C90" s="748" t="s">
        <v>176</v>
      </c>
      <c r="D90" s="748" t="s">
        <v>128</v>
      </c>
      <c r="E90" s="748" t="s">
        <v>148</v>
      </c>
      <c r="F90" s="748" t="s">
        <v>150</v>
      </c>
      <c r="G90" s="749">
        <v>2210711</v>
      </c>
      <c r="H90" s="750">
        <v>1325</v>
      </c>
    </row>
    <row r="91" spans="1:8">
      <c r="A91" s="747">
        <v>89</v>
      </c>
      <c r="B91" s="748" t="s">
        <v>119</v>
      </c>
      <c r="C91" s="748" t="s">
        <v>176</v>
      </c>
      <c r="D91" s="748" t="s">
        <v>128</v>
      </c>
      <c r="E91" s="748" t="s">
        <v>173</v>
      </c>
      <c r="F91" s="748" t="s">
        <v>174</v>
      </c>
      <c r="G91" s="749">
        <v>2210806</v>
      </c>
      <c r="H91" s="750">
        <v>4381</v>
      </c>
    </row>
    <row r="92" spans="1:8">
      <c r="A92" s="747">
        <v>90</v>
      </c>
      <c r="B92" s="748" t="s">
        <v>119</v>
      </c>
      <c r="C92" s="748" t="s">
        <v>176</v>
      </c>
      <c r="D92" s="748" t="s">
        <v>162</v>
      </c>
      <c r="E92" s="748" t="s">
        <v>166</v>
      </c>
      <c r="F92" s="748" t="s">
        <v>167</v>
      </c>
      <c r="G92" s="749">
        <v>3113108</v>
      </c>
      <c r="H92" s="750">
        <v>1200</v>
      </c>
    </row>
    <row r="93" spans="1:8">
      <c r="A93" s="747">
        <v>91</v>
      </c>
      <c r="B93" s="748" t="s">
        <v>169</v>
      </c>
      <c r="C93" s="748" t="s">
        <v>176</v>
      </c>
      <c r="D93" s="748" t="s">
        <v>128</v>
      </c>
      <c r="E93" s="748" t="s">
        <v>148</v>
      </c>
      <c r="F93" s="748" t="s">
        <v>150</v>
      </c>
      <c r="G93" s="749">
        <v>2210711</v>
      </c>
      <c r="H93" s="750">
        <v>3373</v>
      </c>
    </row>
    <row r="94" spans="1:8">
      <c r="A94" s="747">
        <v>92</v>
      </c>
      <c r="B94" s="748" t="s">
        <v>169</v>
      </c>
      <c r="C94" s="748" t="s">
        <v>176</v>
      </c>
      <c r="D94" s="748" t="s">
        <v>153</v>
      </c>
      <c r="E94" s="748" t="s">
        <v>157</v>
      </c>
      <c r="F94" s="748" t="s">
        <v>157</v>
      </c>
      <c r="G94" s="749">
        <v>2814101</v>
      </c>
      <c r="H94" s="750">
        <v>5000</v>
      </c>
    </row>
    <row r="95" spans="1:8">
      <c r="A95" s="747">
        <v>93</v>
      </c>
      <c r="B95" s="748" t="s">
        <v>169</v>
      </c>
      <c r="C95" s="748" t="s">
        <v>176</v>
      </c>
      <c r="D95" s="748" t="s">
        <v>162</v>
      </c>
      <c r="E95" s="748" t="s">
        <v>163</v>
      </c>
      <c r="F95" s="748" t="s">
        <v>164</v>
      </c>
      <c r="G95" s="749">
        <v>3112208</v>
      </c>
      <c r="H95" s="750">
        <v>4000</v>
      </c>
    </row>
    <row r="96" spans="1:8">
      <c r="A96" s="747">
        <v>94</v>
      </c>
      <c r="B96" s="748" t="s">
        <v>114</v>
      </c>
      <c r="C96" s="748" t="s">
        <v>177</v>
      </c>
      <c r="D96" s="748" t="s">
        <v>116</v>
      </c>
      <c r="E96" s="748" t="s">
        <v>117</v>
      </c>
      <c r="F96" s="748" t="s">
        <v>118</v>
      </c>
      <c r="G96" s="749">
        <v>2111001</v>
      </c>
      <c r="H96" s="750">
        <v>68129</v>
      </c>
    </row>
    <row r="97" spans="1:8">
      <c r="A97" s="747">
        <v>95</v>
      </c>
      <c r="B97" s="748" t="s">
        <v>114</v>
      </c>
      <c r="C97" s="748" t="s">
        <v>177</v>
      </c>
      <c r="D97" s="748" t="s">
        <v>116</v>
      </c>
      <c r="E97" s="748" t="s">
        <v>117</v>
      </c>
      <c r="F97" s="748" t="s">
        <v>118</v>
      </c>
      <c r="G97" s="749">
        <v>2111001</v>
      </c>
      <c r="H97" s="750">
        <v>66991</v>
      </c>
    </row>
    <row r="98" spans="1:8">
      <c r="A98" s="747">
        <v>96</v>
      </c>
      <c r="B98" s="748" t="s">
        <v>114</v>
      </c>
      <c r="C98" s="748" t="s">
        <v>177</v>
      </c>
      <c r="D98" s="748" t="s">
        <v>116</v>
      </c>
      <c r="E98" s="748" t="s">
        <v>117</v>
      </c>
      <c r="F98" s="748" t="s">
        <v>118</v>
      </c>
      <c r="G98" s="749">
        <v>2111001</v>
      </c>
      <c r="H98" s="750">
        <v>204443</v>
      </c>
    </row>
    <row r="99" spans="1:8">
      <c r="A99" s="747">
        <v>97</v>
      </c>
      <c r="B99" s="748" t="s">
        <v>119</v>
      </c>
      <c r="C99" s="748" t="s">
        <v>177</v>
      </c>
      <c r="D99" s="748" t="s">
        <v>128</v>
      </c>
      <c r="E99" s="748" t="s">
        <v>129</v>
      </c>
      <c r="F99" s="748" t="s">
        <v>130</v>
      </c>
      <c r="G99" s="749">
        <v>2210102</v>
      </c>
      <c r="H99" s="750">
        <v>723</v>
      </c>
    </row>
    <row r="100" spans="1:8">
      <c r="A100" s="747">
        <v>98</v>
      </c>
      <c r="B100" s="748" t="s">
        <v>119</v>
      </c>
      <c r="C100" s="748" t="s">
        <v>177</v>
      </c>
      <c r="D100" s="748" t="s">
        <v>128</v>
      </c>
      <c r="E100" s="748" t="s">
        <v>129</v>
      </c>
      <c r="F100" s="748" t="s">
        <v>131</v>
      </c>
      <c r="G100" s="749">
        <v>2210103</v>
      </c>
      <c r="H100" s="750">
        <v>800</v>
      </c>
    </row>
    <row r="101" spans="1:8">
      <c r="A101" s="747">
        <v>99</v>
      </c>
      <c r="B101" s="748" t="s">
        <v>119</v>
      </c>
      <c r="C101" s="748" t="s">
        <v>177</v>
      </c>
      <c r="D101" s="748" t="s">
        <v>128</v>
      </c>
      <c r="E101" s="748" t="s">
        <v>134</v>
      </c>
      <c r="F101" s="748" t="s">
        <v>135</v>
      </c>
      <c r="G101" s="749">
        <v>2210201</v>
      </c>
      <c r="H101" s="750">
        <v>1300</v>
      </c>
    </row>
    <row r="102" spans="1:8">
      <c r="A102" s="747">
        <v>100</v>
      </c>
      <c r="B102" s="748" t="s">
        <v>119</v>
      </c>
      <c r="C102" s="748" t="s">
        <v>177</v>
      </c>
      <c r="D102" s="748" t="s">
        <v>128</v>
      </c>
      <c r="E102" s="748" t="s">
        <v>144</v>
      </c>
      <c r="F102" s="748" t="s">
        <v>146</v>
      </c>
      <c r="G102" s="749">
        <v>2210603</v>
      </c>
      <c r="H102" s="750">
        <v>1120</v>
      </c>
    </row>
    <row r="103" spans="1:8">
      <c r="A103" s="747">
        <v>101</v>
      </c>
      <c r="B103" s="748" t="s">
        <v>119</v>
      </c>
      <c r="C103" s="748" t="s">
        <v>177</v>
      </c>
      <c r="D103" s="748" t="s">
        <v>128</v>
      </c>
      <c r="E103" s="748" t="s">
        <v>148</v>
      </c>
      <c r="F103" s="748" t="s">
        <v>151</v>
      </c>
      <c r="G103" s="749">
        <v>2210709</v>
      </c>
      <c r="H103" s="750">
        <v>9175</v>
      </c>
    </row>
    <row r="104" spans="1:8">
      <c r="A104" s="747">
        <v>102</v>
      </c>
      <c r="B104" s="748" t="s">
        <v>119</v>
      </c>
      <c r="C104" s="748" t="s">
        <v>177</v>
      </c>
      <c r="D104" s="748" t="s">
        <v>128</v>
      </c>
      <c r="E104" s="748" t="s">
        <v>148</v>
      </c>
      <c r="F104" s="748" t="s">
        <v>150</v>
      </c>
      <c r="G104" s="749">
        <v>2210711</v>
      </c>
      <c r="H104" s="750">
        <v>1800</v>
      </c>
    </row>
    <row r="105" spans="1:8">
      <c r="A105" s="747">
        <v>103</v>
      </c>
      <c r="B105" s="748" t="s">
        <v>119</v>
      </c>
      <c r="C105" s="748" t="s">
        <v>177</v>
      </c>
      <c r="D105" s="748" t="s">
        <v>128</v>
      </c>
      <c r="E105" s="748" t="s">
        <v>173</v>
      </c>
      <c r="F105" s="748" t="s">
        <v>174</v>
      </c>
      <c r="G105" s="749">
        <v>2210806</v>
      </c>
      <c r="H105" s="750">
        <v>3110</v>
      </c>
    </row>
    <row r="106" spans="1:8">
      <c r="A106" s="747">
        <v>104</v>
      </c>
      <c r="B106" s="748" t="s">
        <v>119</v>
      </c>
      <c r="C106" s="748" t="s">
        <v>177</v>
      </c>
      <c r="D106" s="748" t="s">
        <v>153</v>
      </c>
      <c r="E106" s="748" t="s">
        <v>157</v>
      </c>
      <c r="F106" s="748" t="s">
        <v>157</v>
      </c>
      <c r="G106" s="749">
        <v>2814101</v>
      </c>
      <c r="H106" s="750">
        <v>1700</v>
      </c>
    </row>
    <row r="107" spans="1:8">
      <c r="A107" s="747">
        <v>105</v>
      </c>
      <c r="B107" s="748" t="s">
        <v>119</v>
      </c>
      <c r="C107" s="748" t="s">
        <v>177</v>
      </c>
      <c r="D107" s="748" t="s">
        <v>162</v>
      </c>
      <c r="E107" s="748" t="s">
        <v>166</v>
      </c>
      <c r="F107" s="748" t="s">
        <v>167</v>
      </c>
      <c r="G107" s="749">
        <v>3113108</v>
      </c>
      <c r="H107" s="750">
        <v>1000</v>
      </c>
    </row>
    <row r="108" spans="1:8">
      <c r="A108" s="747">
        <v>106</v>
      </c>
      <c r="B108" s="748" t="s">
        <v>169</v>
      </c>
      <c r="C108" s="748" t="s">
        <v>177</v>
      </c>
      <c r="D108" s="748" t="s">
        <v>128</v>
      </c>
      <c r="E108" s="748" t="s">
        <v>129</v>
      </c>
      <c r="F108" s="748" t="s">
        <v>130</v>
      </c>
      <c r="G108" s="749">
        <v>2210102</v>
      </c>
      <c r="H108" s="750">
        <v>681</v>
      </c>
    </row>
    <row r="109" spans="1:8">
      <c r="A109" s="747">
        <v>107</v>
      </c>
      <c r="B109" s="748" t="s">
        <v>169</v>
      </c>
      <c r="C109" s="748" t="s">
        <v>177</v>
      </c>
      <c r="D109" s="748" t="s">
        <v>153</v>
      </c>
      <c r="E109" s="748" t="s">
        <v>157</v>
      </c>
      <c r="F109" s="748" t="s">
        <v>157</v>
      </c>
      <c r="G109" s="749">
        <v>2814101</v>
      </c>
      <c r="H109" s="750">
        <v>5192</v>
      </c>
    </row>
    <row r="110" spans="1:8">
      <c r="A110" s="747">
        <v>108</v>
      </c>
      <c r="B110" s="748" t="s">
        <v>169</v>
      </c>
      <c r="C110" s="748" t="s">
        <v>177</v>
      </c>
      <c r="D110" s="748" t="s">
        <v>162</v>
      </c>
      <c r="E110" s="748" t="s">
        <v>163</v>
      </c>
      <c r="F110" s="748" t="s">
        <v>164</v>
      </c>
      <c r="G110" s="749">
        <v>3112208</v>
      </c>
      <c r="H110" s="750">
        <v>6500</v>
      </c>
    </row>
    <row r="111" spans="1:8">
      <c r="A111" s="747">
        <v>109</v>
      </c>
      <c r="B111" s="748" t="s">
        <v>114</v>
      </c>
      <c r="C111" s="748" t="s">
        <v>178</v>
      </c>
      <c r="D111" s="748" t="s">
        <v>116</v>
      </c>
      <c r="E111" s="748" t="s">
        <v>117</v>
      </c>
      <c r="F111" s="748" t="s">
        <v>118</v>
      </c>
      <c r="G111" s="749">
        <v>2111001</v>
      </c>
      <c r="H111" s="750">
        <v>68129</v>
      </c>
    </row>
    <row r="112" spans="1:8">
      <c r="A112" s="747">
        <v>110</v>
      </c>
      <c r="B112" s="748" t="s">
        <v>114</v>
      </c>
      <c r="C112" s="748" t="s">
        <v>178</v>
      </c>
      <c r="D112" s="748" t="s">
        <v>116</v>
      </c>
      <c r="E112" s="748" t="s">
        <v>117</v>
      </c>
      <c r="F112" s="748" t="s">
        <v>118</v>
      </c>
      <c r="G112" s="749">
        <v>2111001</v>
      </c>
      <c r="H112" s="750">
        <v>66991</v>
      </c>
    </row>
    <row r="113" spans="1:8">
      <c r="A113" s="747">
        <v>111</v>
      </c>
      <c r="B113" s="748" t="s">
        <v>114</v>
      </c>
      <c r="C113" s="748" t="s">
        <v>178</v>
      </c>
      <c r="D113" s="748" t="s">
        <v>116</v>
      </c>
      <c r="E113" s="748" t="s">
        <v>117</v>
      </c>
      <c r="F113" s="748" t="s">
        <v>118</v>
      </c>
      <c r="G113" s="749">
        <v>2111001</v>
      </c>
      <c r="H113" s="750">
        <v>125316</v>
      </c>
    </row>
    <row r="114" spans="1:8">
      <c r="A114" s="747">
        <v>112</v>
      </c>
      <c r="B114" s="748" t="s">
        <v>119</v>
      </c>
      <c r="C114" s="748" t="s">
        <v>178</v>
      </c>
      <c r="D114" s="748" t="s">
        <v>128</v>
      </c>
      <c r="E114" s="748" t="s">
        <v>129</v>
      </c>
      <c r="F114" s="748" t="s">
        <v>130</v>
      </c>
      <c r="G114" s="749">
        <v>2210102</v>
      </c>
      <c r="H114" s="750">
        <v>1256</v>
      </c>
    </row>
    <row r="115" spans="1:8">
      <c r="A115" s="747">
        <v>113</v>
      </c>
      <c r="B115" s="748" t="s">
        <v>119</v>
      </c>
      <c r="C115" s="748" t="s">
        <v>178</v>
      </c>
      <c r="D115" s="748" t="s">
        <v>128</v>
      </c>
      <c r="E115" s="748" t="s">
        <v>129</v>
      </c>
      <c r="F115" s="748" t="s">
        <v>131</v>
      </c>
      <c r="G115" s="749">
        <v>2210103</v>
      </c>
      <c r="H115" s="750">
        <v>1269</v>
      </c>
    </row>
    <row r="116" spans="1:8">
      <c r="A116" s="747">
        <v>114</v>
      </c>
      <c r="B116" s="748" t="s">
        <v>119</v>
      </c>
      <c r="C116" s="748" t="s">
        <v>178</v>
      </c>
      <c r="D116" s="748" t="s">
        <v>128</v>
      </c>
      <c r="E116" s="748" t="s">
        <v>134</v>
      </c>
      <c r="F116" s="748" t="s">
        <v>135</v>
      </c>
      <c r="G116" s="749">
        <v>2210201</v>
      </c>
      <c r="H116" s="750">
        <v>820</v>
      </c>
    </row>
    <row r="117" spans="1:8">
      <c r="A117" s="747">
        <v>115</v>
      </c>
      <c r="B117" s="748" t="s">
        <v>119</v>
      </c>
      <c r="C117" s="748" t="s">
        <v>178</v>
      </c>
      <c r="D117" s="748" t="s">
        <v>128</v>
      </c>
      <c r="E117" s="748" t="s">
        <v>144</v>
      </c>
      <c r="F117" s="748" t="s">
        <v>146</v>
      </c>
      <c r="G117" s="749">
        <v>2210603</v>
      </c>
      <c r="H117" s="750">
        <v>1097</v>
      </c>
    </row>
    <row r="118" spans="1:8">
      <c r="A118" s="747">
        <v>116</v>
      </c>
      <c r="B118" s="748" t="s">
        <v>119</v>
      </c>
      <c r="C118" s="748" t="s">
        <v>178</v>
      </c>
      <c r="D118" s="748" t="s">
        <v>128</v>
      </c>
      <c r="E118" s="748" t="s">
        <v>148</v>
      </c>
      <c r="F118" s="748" t="s">
        <v>151</v>
      </c>
      <c r="G118" s="749">
        <v>2210709</v>
      </c>
      <c r="H118" s="750">
        <v>10798</v>
      </c>
    </row>
    <row r="119" spans="1:8">
      <c r="A119" s="747">
        <v>117</v>
      </c>
      <c r="B119" s="748" t="s">
        <v>119</v>
      </c>
      <c r="C119" s="748" t="s">
        <v>178</v>
      </c>
      <c r="D119" s="748" t="s">
        <v>128</v>
      </c>
      <c r="E119" s="748" t="s">
        <v>148</v>
      </c>
      <c r="F119" s="748" t="s">
        <v>150</v>
      </c>
      <c r="G119" s="749">
        <v>2210711</v>
      </c>
      <c r="H119" s="750">
        <v>1900</v>
      </c>
    </row>
    <row r="120" spans="1:8">
      <c r="A120" s="747">
        <v>118</v>
      </c>
      <c r="B120" s="748" t="s">
        <v>119</v>
      </c>
      <c r="C120" s="748" t="s">
        <v>178</v>
      </c>
      <c r="D120" s="748" t="s">
        <v>128</v>
      </c>
      <c r="E120" s="748" t="s">
        <v>173</v>
      </c>
      <c r="F120" s="748" t="s">
        <v>174</v>
      </c>
      <c r="G120" s="749">
        <v>2210806</v>
      </c>
      <c r="H120" s="750">
        <v>4285</v>
      </c>
    </row>
    <row r="121" spans="1:8">
      <c r="A121" s="747">
        <v>119</v>
      </c>
      <c r="B121" s="748" t="s">
        <v>169</v>
      </c>
      <c r="C121" s="748" t="s">
        <v>178</v>
      </c>
      <c r="D121" s="748" t="s">
        <v>128</v>
      </c>
      <c r="E121" s="748" t="s">
        <v>129</v>
      </c>
      <c r="F121" s="748" t="s">
        <v>130</v>
      </c>
      <c r="G121" s="749">
        <v>2210102</v>
      </c>
      <c r="H121" s="750">
        <v>1000</v>
      </c>
    </row>
    <row r="122" spans="1:8">
      <c r="A122" s="747">
        <v>120</v>
      </c>
      <c r="B122" s="748" t="s">
        <v>169</v>
      </c>
      <c r="C122" s="748" t="s">
        <v>178</v>
      </c>
      <c r="D122" s="748" t="s">
        <v>128</v>
      </c>
      <c r="E122" s="748" t="s">
        <v>129</v>
      </c>
      <c r="F122" s="748" t="s">
        <v>131</v>
      </c>
      <c r="G122" s="749">
        <v>2210103</v>
      </c>
      <c r="H122" s="750">
        <v>638</v>
      </c>
    </row>
    <row r="123" spans="1:8">
      <c r="A123" s="747">
        <v>121</v>
      </c>
      <c r="B123" s="748" t="s">
        <v>169</v>
      </c>
      <c r="C123" s="748" t="s">
        <v>178</v>
      </c>
      <c r="D123" s="748" t="s">
        <v>128</v>
      </c>
      <c r="E123" s="748" t="s">
        <v>148</v>
      </c>
      <c r="F123" s="748" t="s">
        <v>150</v>
      </c>
      <c r="G123" s="749">
        <v>2210711</v>
      </c>
      <c r="H123" s="750">
        <v>1135</v>
      </c>
    </row>
    <row r="124" spans="1:8">
      <c r="A124" s="747">
        <v>122</v>
      </c>
      <c r="B124" s="748" t="s">
        <v>169</v>
      </c>
      <c r="C124" s="748" t="s">
        <v>178</v>
      </c>
      <c r="D124" s="748" t="s">
        <v>162</v>
      </c>
      <c r="E124" s="748" t="s">
        <v>163</v>
      </c>
      <c r="F124" s="748" t="s">
        <v>164</v>
      </c>
      <c r="G124" s="749">
        <v>3112208</v>
      </c>
      <c r="H124" s="750">
        <v>8000</v>
      </c>
    </row>
    <row r="125" spans="1:8">
      <c r="A125" s="747">
        <v>123</v>
      </c>
      <c r="B125" s="748" t="s">
        <v>169</v>
      </c>
      <c r="C125" s="748" t="s">
        <v>178</v>
      </c>
      <c r="D125" s="748" t="s">
        <v>162</v>
      </c>
      <c r="E125" s="748" t="s">
        <v>166</v>
      </c>
      <c r="F125" s="748" t="s">
        <v>167</v>
      </c>
      <c r="G125" s="749">
        <v>3113108</v>
      </c>
      <c r="H125" s="750">
        <v>1600</v>
      </c>
    </row>
    <row r="126" spans="1:8">
      <c r="A126" s="747">
        <v>124</v>
      </c>
      <c r="B126" s="748" t="s">
        <v>114</v>
      </c>
      <c r="C126" s="748" t="s">
        <v>179</v>
      </c>
      <c r="D126" s="748" t="s">
        <v>116</v>
      </c>
      <c r="E126" s="748" t="s">
        <v>117</v>
      </c>
      <c r="F126" s="748" t="s">
        <v>118</v>
      </c>
      <c r="G126" s="749">
        <v>2111001</v>
      </c>
      <c r="H126" s="750">
        <v>79291</v>
      </c>
    </row>
    <row r="127" spans="1:8">
      <c r="A127" s="747">
        <v>125</v>
      </c>
      <c r="B127" s="748" t="s">
        <v>114</v>
      </c>
      <c r="C127" s="748" t="s">
        <v>179</v>
      </c>
      <c r="D127" s="748" t="s">
        <v>116</v>
      </c>
      <c r="E127" s="748" t="s">
        <v>117</v>
      </c>
      <c r="F127" s="748" t="s">
        <v>118</v>
      </c>
      <c r="G127" s="749">
        <v>2111001</v>
      </c>
      <c r="H127" s="750">
        <v>68129</v>
      </c>
    </row>
    <row r="128" spans="1:8">
      <c r="A128" s="747">
        <v>126</v>
      </c>
      <c r="B128" s="748" t="s">
        <v>114</v>
      </c>
      <c r="C128" s="748" t="s">
        <v>179</v>
      </c>
      <c r="D128" s="748" t="s">
        <v>116</v>
      </c>
      <c r="E128" s="748" t="s">
        <v>117</v>
      </c>
      <c r="F128" s="748" t="s">
        <v>118</v>
      </c>
      <c r="G128" s="749">
        <v>2111001</v>
      </c>
      <c r="H128" s="750">
        <v>228492</v>
      </c>
    </row>
    <row r="129" spans="1:8">
      <c r="A129" s="747">
        <v>127</v>
      </c>
      <c r="B129" s="748" t="s">
        <v>119</v>
      </c>
      <c r="C129" s="748" t="s">
        <v>179</v>
      </c>
      <c r="D129" s="748" t="s">
        <v>128</v>
      </c>
      <c r="E129" s="748" t="s">
        <v>129</v>
      </c>
      <c r="F129" s="748" t="s">
        <v>130</v>
      </c>
      <c r="G129" s="749">
        <v>2210102</v>
      </c>
      <c r="H129" s="750">
        <v>750</v>
      </c>
    </row>
    <row r="130" spans="1:8">
      <c r="A130" s="747">
        <v>128</v>
      </c>
      <c r="B130" s="748" t="s">
        <v>119</v>
      </c>
      <c r="C130" s="748" t="s">
        <v>179</v>
      </c>
      <c r="D130" s="748" t="s">
        <v>128</v>
      </c>
      <c r="E130" s="748" t="s">
        <v>129</v>
      </c>
      <c r="F130" s="748" t="s">
        <v>131</v>
      </c>
      <c r="G130" s="749">
        <v>2210103</v>
      </c>
      <c r="H130" s="750">
        <v>300</v>
      </c>
    </row>
    <row r="131" spans="1:8">
      <c r="A131" s="747">
        <v>129</v>
      </c>
      <c r="B131" s="748" t="s">
        <v>119</v>
      </c>
      <c r="C131" s="748" t="s">
        <v>179</v>
      </c>
      <c r="D131" s="748" t="s">
        <v>128</v>
      </c>
      <c r="E131" s="748" t="s">
        <v>134</v>
      </c>
      <c r="F131" s="748" t="s">
        <v>135</v>
      </c>
      <c r="G131" s="749">
        <v>2210201</v>
      </c>
      <c r="H131" s="750">
        <v>950</v>
      </c>
    </row>
    <row r="132" spans="1:8">
      <c r="A132" s="747">
        <v>130</v>
      </c>
      <c r="B132" s="748" t="s">
        <v>119</v>
      </c>
      <c r="C132" s="748" t="s">
        <v>179</v>
      </c>
      <c r="D132" s="748" t="s">
        <v>128</v>
      </c>
      <c r="E132" s="748" t="s">
        <v>144</v>
      </c>
      <c r="F132" s="748" t="s">
        <v>146</v>
      </c>
      <c r="G132" s="749">
        <v>2210603</v>
      </c>
      <c r="H132" s="750">
        <v>400</v>
      </c>
    </row>
    <row r="133" spans="1:8">
      <c r="A133" s="747">
        <v>131</v>
      </c>
      <c r="B133" s="748" t="s">
        <v>119</v>
      </c>
      <c r="C133" s="748" t="s">
        <v>179</v>
      </c>
      <c r="D133" s="748" t="s">
        <v>128</v>
      </c>
      <c r="E133" s="748" t="s">
        <v>148</v>
      </c>
      <c r="F133" s="748" t="s">
        <v>151</v>
      </c>
      <c r="G133" s="749">
        <v>2210709</v>
      </c>
      <c r="H133" s="750">
        <v>7000</v>
      </c>
    </row>
    <row r="134" spans="1:8">
      <c r="A134" s="747">
        <v>132</v>
      </c>
      <c r="B134" s="748" t="s">
        <v>119</v>
      </c>
      <c r="C134" s="748" t="s">
        <v>179</v>
      </c>
      <c r="D134" s="748" t="s">
        <v>128</v>
      </c>
      <c r="E134" s="748" t="s">
        <v>148</v>
      </c>
      <c r="F134" s="748" t="s">
        <v>150</v>
      </c>
      <c r="G134" s="749">
        <v>2210711</v>
      </c>
      <c r="H134" s="750">
        <v>1000</v>
      </c>
    </row>
    <row r="135" spans="1:8">
      <c r="A135" s="747">
        <v>133</v>
      </c>
      <c r="B135" s="748" t="s">
        <v>119</v>
      </c>
      <c r="C135" s="748" t="s">
        <v>179</v>
      </c>
      <c r="D135" s="748" t="s">
        <v>128</v>
      </c>
      <c r="E135" s="748" t="s">
        <v>173</v>
      </c>
      <c r="F135" s="748" t="s">
        <v>174</v>
      </c>
      <c r="G135" s="749">
        <v>2210806</v>
      </c>
      <c r="H135" s="750">
        <v>6000</v>
      </c>
    </row>
    <row r="136" spans="1:8">
      <c r="A136" s="747">
        <v>134</v>
      </c>
      <c r="B136" s="748" t="s">
        <v>119</v>
      </c>
      <c r="C136" s="748" t="s">
        <v>179</v>
      </c>
      <c r="D136" s="748" t="s">
        <v>153</v>
      </c>
      <c r="E136" s="748" t="s">
        <v>157</v>
      </c>
      <c r="F136" s="748" t="s">
        <v>157</v>
      </c>
      <c r="G136" s="749">
        <v>2814101</v>
      </c>
      <c r="H136" s="750">
        <v>100</v>
      </c>
    </row>
    <row r="137" spans="1:8">
      <c r="A137" s="747">
        <v>135</v>
      </c>
      <c r="B137" s="748" t="s">
        <v>119</v>
      </c>
      <c r="C137" s="748" t="s">
        <v>179</v>
      </c>
      <c r="D137" s="748" t="s">
        <v>162</v>
      </c>
      <c r="E137" s="748" t="s">
        <v>166</v>
      </c>
      <c r="F137" s="748" t="s">
        <v>167</v>
      </c>
      <c r="G137" s="749">
        <v>3113108</v>
      </c>
      <c r="H137" s="750">
        <v>3500</v>
      </c>
    </row>
    <row r="138" spans="1:8">
      <c r="A138" s="747">
        <v>136</v>
      </c>
      <c r="B138" s="748" t="s">
        <v>169</v>
      </c>
      <c r="C138" s="748" t="s">
        <v>179</v>
      </c>
      <c r="D138" s="748" t="s">
        <v>128</v>
      </c>
      <c r="E138" s="748" t="s">
        <v>129</v>
      </c>
      <c r="F138" s="748" t="s">
        <v>130</v>
      </c>
      <c r="G138" s="749">
        <v>2210102</v>
      </c>
      <c r="H138" s="750">
        <v>1500</v>
      </c>
    </row>
    <row r="139" spans="1:8">
      <c r="A139" s="747">
        <v>137</v>
      </c>
      <c r="B139" s="748" t="s">
        <v>169</v>
      </c>
      <c r="C139" s="748" t="s">
        <v>179</v>
      </c>
      <c r="D139" s="748" t="s">
        <v>128</v>
      </c>
      <c r="E139" s="748" t="s">
        <v>129</v>
      </c>
      <c r="F139" s="748" t="s">
        <v>131</v>
      </c>
      <c r="G139" s="749">
        <v>2210103</v>
      </c>
      <c r="H139" s="750">
        <v>1681</v>
      </c>
    </row>
    <row r="140" spans="1:8">
      <c r="A140" s="747">
        <v>138</v>
      </c>
      <c r="B140" s="748" t="s">
        <v>169</v>
      </c>
      <c r="C140" s="748" t="s">
        <v>179</v>
      </c>
      <c r="D140" s="748" t="s">
        <v>128</v>
      </c>
      <c r="E140" s="748" t="s">
        <v>144</v>
      </c>
      <c r="F140" s="748" t="s">
        <v>146</v>
      </c>
      <c r="G140" s="749">
        <v>2210603</v>
      </c>
      <c r="H140" s="750">
        <v>3000</v>
      </c>
    </row>
    <row r="141" spans="1:8">
      <c r="A141" s="747">
        <v>139</v>
      </c>
      <c r="B141" s="748" t="s">
        <v>169</v>
      </c>
      <c r="C141" s="748" t="s">
        <v>179</v>
      </c>
      <c r="D141" s="748" t="s">
        <v>128</v>
      </c>
      <c r="E141" s="748" t="s">
        <v>148</v>
      </c>
      <c r="F141" s="748" t="s">
        <v>150</v>
      </c>
      <c r="G141" s="749">
        <v>2210711</v>
      </c>
      <c r="H141" s="750">
        <v>3192</v>
      </c>
    </row>
    <row r="142" spans="1:8">
      <c r="A142" s="747">
        <v>140</v>
      </c>
      <c r="B142" s="748" t="s">
        <v>169</v>
      </c>
      <c r="C142" s="748" t="s">
        <v>179</v>
      </c>
      <c r="D142" s="748" t="s">
        <v>162</v>
      </c>
      <c r="E142" s="748" t="s">
        <v>166</v>
      </c>
      <c r="F142" s="748" t="s">
        <v>167</v>
      </c>
      <c r="G142" s="749">
        <v>3113108</v>
      </c>
      <c r="H142" s="750">
        <v>3000</v>
      </c>
    </row>
    <row r="143" spans="1:8">
      <c r="A143" s="747">
        <v>141</v>
      </c>
      <c r="B143" s="748" t="s">
        <v>114</v>
      </c>
      <c r="C143" s="748" t="s">
        <v>180</v>
      </c>
      <c r="D143" s="748" t="s">
        <v>116</v>
      </c>
      <c r="E143" s="748" t="s">
        <v>117</v>
      </c>
      <c r="F143" s="748" t="s">
        <v>118</v>
      </c>
      <c r="G143" s="749">
        <v>2111001</v>
      </c>
      <c r="H143" s="750">
        <v>670604</v>
      </c>
    </row>
    <row r="144" spans="1:8">
      <c r="A144" s="747">
        <v>142</v>
      </c>
      <c r="B144" s="748" t="s">
        <v>119</v>
      </c>
      <c r="C144" s="748" t="s">
        <v>180</v>
      </c>
      <c r="D144" s="748" t="s">
        <v>128</v>
      </c>
      <c r="E144" s="748" t="s">
        <v>129</v>
      </c>
      <c r="F144" s="748" t="s">
        <v>130</v>
      </c>
      <c r="G144" s="749">
        <v>2210102</v>
      </c>
      <c r="H144" s="750">
        <v>5000</v>
      </c>
    </row>
    <row r="145" spans="1:8">
      <c r="A145" s="747">
        <v>143</v>
      </c>
      <c r="B145" s="748" t="s">
        <v>119</v>
      </c>
      <c r="C145" s="748" t="s">
        <v>180</v>
      </c>
      <c r="D145" s="748" t="s">
        <v>128</v>
      </c>
      <c r="E145" s="748" t="s">
        <v>129</v>
      </c>
      <c r="F145" s="748" t="s">
        <v>181</v>
      </c>
      <c r="G145" s="749">
        <v>2210122</v>
      </c>
      <c r="H145" s="750">
        <v>200000</v>
      </c>
    </row>
    <row r="146" spans="1:8">
      <c r="A146" s="747">
        <v>144</v>
      </c>
      <c r="B146" s="748" t="s">
        <v>119</v>
      </c>
      <c r="C146" s="748" t="s">
        <v>180</v>
      </c>
      <c r="D146" s="748" t="s">
        <v>128</v>
      </c>
      <c r="E146" s="748" t="s">
        <v>140</v>
      </c>
      <c r="F146" s="748" t="s">
        <v>143</v>
      </c>
      <c r="G146" s="749">
        <v>2210511</v>
      </c>
      <c r="H146" s="750">
        <v>5000</v>
      </c>
    </row>
    <row r="147" spans="1:8">
      <c r="A147" s="747">
        <v>145</v>
      </c>
      <c r="B147" s="748" t="s">
        <v>119</v>
      </c>
      <c r="C147" s="748" t="s">
        <v>180</v>
      </c>
      <c r="D147" s="748" t="s">
        <v>128</v>
      </c>
      <c r="E147" s="748" t="s">
        <v>148</v>
      </c>
      <c r="F147" s="748" t="s">
        <v>151</v>
      </c>
      <c r="G147" s="749">
        <v>2210709</v>
      </c>
      <c r="H147" s="750">
        <v>40000</v>
      </c>
    </row>
    <row r="148" spans="1:8">
      <c r="A148" s="747">
        <v>146</v>
      </c>
      <c r="B148" s="748" t="s">
        <v>119</v>
      </c>
      <c r="C148" s="748" t="s">
        <v>180</v>
      </c>
      <c r="D148" s="748" t="s">
        <v>128</v>
      </c>
      <c r="E148" s="748" t="s">
        <v>173</v>
      </c>
      <c r="F148" s="748" t="s">
        <v>182</v>
      </c>
      <c r="G148" s="749">
        <v>2210801</v>
      </c>
      <c r="H148" s="750">
        <v>400000</v>
      </c>
    </row>
    <row r="149" spans="1:8">
      <c r="A149" s="747">
        <v>147</v>
      </c>
      <c r="B149" s="748" t="s">
        <v>119</v>
      </c>
      <c r="C149" s="748" t="s">
        <v>180</v>
      </c>
      <c r="D149" s="748" t="s">
        <v>128</v>
      </c>
      <c r="E149" s="748" t="s">
        <v>173</v>
      </c>
      <c r="F149" s="748" t="s">
        <v>174</v>
      </c>
      <c r="G149" s="749">
        <v>2210806</v>
      </c>
      <c r="H149" s="750">
        <v>100000</v>
      </c>
    </row>
    <row r="150" spans="1:8">
      <c r="A150" s="747">
        <v>148</v>
      </c>
      <c r="B150" s="748" t="s">
        <v>119</v>
      </c>
      <c r="C150" s="748" t="s">
        <v>183</v>
      </c>
      <c r="D150" s="748" t="s">
        <v>128</v>
      </c>
      <c r="E150" s="748" t="s">
        <v>129</v>
      </c>
      <c r="F150" s="748" t="s">
        <v>131</v>
      </c>
      <c r="G150" s="749">
        <v>2210103</v>
      </c>
      <c r="H150" s="750">
        <v>14250</v>
      </c>
    </row>
    <row r="151" spans="1:8">
      <c r="A151" s="747">
        <v>149</v>
      </c>
      <c r="B151" s="748" t="s">
        <v>119</v>
      </c>
      <c r="C151" s="748" t="s">
        <v>183</v>
      </c>
      <c r="D151" s="748" t="s">
        <v>128</v>
      </c>
      <c r="E151" s="748" t="s">
        <v>129</v>
      </c>
      <c r="F151" s="748" t="s">
        <v>152</v>
      </c>
      <c r="G151" s="749">
        <v>2210108</v>
      </c>
      <c r="H151" s="750">
        <v>9500</v>
      </c>
    </row>
    <row r="152" spans="1:8">
      <c r="A152" s="747">
        <v>150</v>
      </c>
      <c r="B152" s="748" t="s">
        <v>119</v>
      </c>
      <c r="C152" s="748" t="s">
        <v>183</v>
      </c>
      <c r="D152" s="748" t="s">
        <v>128</v>
      </c>
      <c r="E152" s="748" t="s">
        <v>129</v>
      </c>
      <c r="F152" s="748" t="s">
        <v>184</v>
      </c>
      <c r="G152" s="749">
        <v>2210118</v>
      </c>
      <c r="H152" s="750">
        <v>7600</v>
      </c>
    </row>
    <row r="153" spans="1:8">
      <c r="A153" s="747">
        <v>151</v>
      </c>
      <c r="B153" s="748" t="s">
        <v>119</v>
      </c>
      <c r="C153" s="748" t="s">
        <v>183</v>
      </c>
      <c r="D153" s="748" t="s">
        <v>128</v>
      </c>
      <c r="E153" s="748" t="s">
        <v>140</v>
      </c>
      <c r="F153" s="748" t="s">
        <v>142</v>
      </c>
      <c r="G153" s="749">
        <v>2210505</v>
      </c>
      <c r="H153" s="750">
        <v>9500</v>
      </c>
    </row>
    <row r="154" spans="1:8">
      <c r="A154" s="747">
        <v>152</v>
      </c>
      <c r="B154" s="748" t="s">
        <v>119</v>
      </c>
      <c r="C154" s="748" t="s">
        <v>183</v>
      </c>
      <c r="D154" s="748" t="s">
        <v>128</v>
      </c>
      <c r="E154" s="748" t="s">
        <v>144</v>
      </c>
      <c r="F154" s="748" t="s">
        <v>185</v>
      </c>
      <c r="G154" s="749">
        <v>2210607</v>
      </c>
      <c r="H154" s="750">
        <v>14250</v>
      </c>
    </row>
    <row r="155" spans="1:8">
      <c r="A155" s="747">
        <v>153</v>
      </c>
      <c r="B155" s="748" t="s">
        <v>119</v>
      </c>
      <c r="C155" s="748" t="s">
        <v>183</v>
      </c>
      <c r="D155" s="748" t="s">
        <v>128</v>
      </c>
      <c r="E155" s="748" t="s">
        <v>148</v>
      </c>
      <c r="F155" s="748" t="s">
        <v>151</v>
      </c>
      <c r="G155" s="749">
        <v>2210709</v>
      </c>
      <c r="H155" s="750">
        <v>19000</v>
      </c>
    </row>
    <row r="156" spans="1:8">
      <c r="A156" s="747">
        <v>154</v>
      </c>
      <c r="B156" s="748" t="s">
        <v>119</v>
      </c>
      <c r="C156" s="748" t="s">
        <v>183</v>
      </c>
      <c r="D156" s="748" t="s">
        <v>153</v>
      </c>
      <c r="E156" s="748" t="s">
        <v>158</v>
      </c>
      <c r="F156" s="748" t="s">
        <v>186</v>
      </c>
      <c r="G156" s="749">
        <v>2821012</v>
      </c>
      <c r="H156" s="750">
        <v>7600</v>
      </c>
    </row>
    <row r="157" spans="1:8">
      <c r="A157" s="747">
        <v>155</v>
      </c>
      <c r="B157" s="748" t="s">
        <v>119</v>
      </c>
      <c r="C157" s="748" t="s">
        <v>183</v>
      </c>
      <c r="D157" s="748" t="s">
        <v>187</v>
      </c>
      <c r="E157" s="748" t="s">
        <v>188</v>
      </c>
      <c r="F157" s="748" t="s">
        <v>189</v>
      </c>
      <c r="G157" s="749">
        <v>3111353</v>
      </c>
      <c r="H157" s="750">
        <v>81644</v>
      </c>
    </row>
    <row r="158" spans="1:8">
      <c r="A158" s="747">
        <v>156</v>
      </c>
      <c r="B158" s="748" t="s">
        <v>169</v>
      </c>
      <c r="C158" s="748" t="s">
        <v>183</v>
      </c>
      <c r="D158" s="748" t="s">
        <v>128</v>
      </c>
      <c r="E158" s="748" t="s">
        <v>129</v>
      </c>
      <c r="F158" s="748" t="s">
        <v>184</v>
      </c>
      <c r="G158" s="749">
        <v>2210118</v>
      </c>
      <c r="H158" s="750">
        <v>20000</v>
      </c>
    </row>
    <row r="159" spans="1:8">
      <c r="A159" s="747">
        <v>157</v>
      </c>
      <c r="B159" s="748" t="s">
        <v>169</v>
      </c>
      <c r="C159" s="748" t="s">
        <v>183</v>
      </c>
      <c r="D159" s="748" t="s">
        <v>128</v>
      </c>
      <c r="E159" s="748" t="s">
        <v>144</v>
      </c>
      <c r="F159" s="748" t="s">
        <v>185</v>
      </c>
      <c r="G159" s="749">
        <v>2210607</v>
      </c>
      <c r="H159" s="750">
        <v>95456</v>
      </c>
    </row>
    <row r="160" spans="1:8">
      <c r="A160" s="747">
        <v>158</v>
      </c>
      <c r="B160" s="748" t="s">
        <v>169</v>
      </c>
      <c r="C160" s="748" t="s">
        <v>183</v>
      </c>
      <c r="D160" s="748" t="s">
        <v>128</v>
      </c>
      <c r="E160" s="748" t="s">
        <v>190</v>
      </c>
      <c r="F160" s="748" t="s">
        <v>191</v>
      </c>
      <c r="G160" s="749">
        <v>2210902</v>
      </c>
      <c r="H160" s="750">
        <v>10000</v>
      </c>
    </row>
    <row r="161" spans="1:8">
      <c r="A161" s="747">
        <v>159</v>
      </c>
      <c r="B161" s="748" t="s">
        <v>169</v>
      </c>
      <c r="C161" s="748" t="s">
        <v>183</v>
      </c>
      <c r="D161" s="748" t="s">
        <v>153</v>
      </c>
      <c r="E161" s="748" t="s">
        <v>158</v>
      </c>
      <c r="F161" s="748" t="s">
        <v>161</v>
      </c>
      <c r="G161" s="749">
        <v>2821010</v>
      </c>
      <c r="H161" s="750">
        <v>50000</v>
      </c>
    </row>
    <row r="162" spans="1:8">
      <c r="A162" s="747">
        <v>160</v>
      </c>
      <c r="B162" s="748" t="s">
        <v>171</v>
      </c>
      <c r="C162" s="748" t="s">
        <v>183</v>
      </c>
      <c r="D162" s="748" t="s">
        <v>187</v>
      </c>
      <c r="E162" s="748" t="s">
        <v>192</v>
      </c>
      <c r="F162" s="748" t="s">
        <v>193</v>
      </c>
      <c r="G162" s="749">
        <v>3111256</v>
      </c>
      <c r="H162" s="750">
        <v>219493</v>
      </c>
    </row>
    <row r="163" spans="1:8">
      <c r="A163" s="747">
        <v>161</v>
      </c>
      <c r="B163" s="748" t="s">
        <v>171</v>
      </c>
      <c r="C163" s="748" t="s">
        <v>183</v>
      </c>
      <c r="D163" s="748" t="s">
        <v>162</v>
      </c>
      <c r="E163" s="748" t="s">
        <v>166</v>
      </c>
      <c r="F163" s="748" t="s">
        <v>167</v>
      </c>
      <c r="G163" s="749">
        <v>3113108</v>
      </c>
      <c r="H163" s="750">
        <v>793916</v>
      </c>
    </row>
    <row r="164" spans="1:8">
      <c r="A164" s="747">
        <v>162</v>
      </c>
      <c r="B164" s="748" t="s">
        <v>119</v>
      </c>
      <c r="C164" s="748" t="s">
        <v>183</v>
      </c>
      <c r="D164" s="748" t="s">
        <v>128</v>
      </c>
      <c r="E164" s="748" t="s">
        <v>190</v>
      </c>
      <c r="F164" s="748" t="s">
        <v>191</v>
      </c>
      <c r="G164" s="749">
        <v>2210902</v>
      </c>
      <c r="H164" s="750">
        <v>38000</v>
      </c>
    </row>
    <row r="165" spans="1:8">
      <c r="A165" s="747">
        <v>163</v>
      </c>
      <c r="B165" s="748" t="s">
        <v>119</v>
      </c>
      <c r="C165" s="748" t="s">
        <v>194</v>
      </c>
      <c r="D165" s="748" t="s">
        <v>128</v>
      </c>
      <c r="E165" s="748" t="s">
        <v>129</v>
      </c>
      <c r="F165" s="748" t="s">
        <v>184</v>
      </c>
      <c r="G165" s="749">
        <v>2210118</v>
      </c>
      <c r="H165" s="750">
        <v>4150</v>
      </c>
    </row>
    <row r="166" spans="1:8">
      <c r="A166" s="747">
        <v>164</v>
      </c>
      <c r="B166" s="748" t="s">
        <v>119</v>
      </c>
      <c r="C166" s="748" t="s">
        <v>194</v>
      </c>
      <c r="D166" s="748" t="s">
        <v>128</v>
      </c>
      <c r="E166" s="748" t="s">
        <v>129</v>
      </c>
      <c r="F166" s="748" t="s">
        <v>195</v>
      </c>
      <c r="G166" s="749">
        <v>2210104</v>
      </c>
      <c r="H166" s="750">
        <v>20000</v>
      </c>
    </row>
    <row r="167" spans="1:8">
      <c r="A167" s="747">
        <v>165</v>
      </c>
      <c r="B167" s="748" t="s">
        <v>119</v>
      </c>
      <c r="C167" s="748" t="s">
        <v>194</v>
      </c>
      <c r="D167" s="748" t="s">
        <v>128</v>
      </c>
      <c r="E167" s="748" t="s">
        <v>140</v>
      </c>
      <c r="F167" s="748" t="s">
        <v>143</v>
      </c>
      <c r="G167" s="749">
        <v>2210511</v>
      </c>
      <c r="H167" s="750">
        <v>5000</v>
      </c>
    </row>
    <row r="168" spans="1:8">
      <c r="A168" s="747">
        <v>166</v>
      </c>
      <c r="B168" s="748" t="s">
        <v>119</v>
      </c>
      <c r="C168" s="748" t="s">
        <v>194</v>
      </c>
      <c r="D168" s="748" t="s">
        <v>128</v>
      </c>
      <c r="E168" s="748" t="s">
        <v>144</v>
      </c>
      <c r="F168" s="748" t="s">
        <v>146</v>
      </c>
      <c r="G168" s="749">
        <v>2210603</v>
      </c>
      <c r="H168" s="750">
        <v>5500</v>
      </c>
    </row>
    <row r="169" spans="1:8">
      <c r="A169" s="747">
        <v>167</v>
      </c>
      <c r="B169" s="748" t="s">
        <v>119</v>
      </c>
      <c r="C169" s="748" t="s">
        <v>194</v>
      </c>
      <c r="D169" s="748" t="s">
        <v>128</v>
      </c>
      <c r="E169" s="748" t="s">
        <v>148</v>
      </c>
      <c r="F169" s="748" t="s">
        <v>196</v>
      </c>
      <c r="G169" s="749">
        <v>2210701</v>
      </c>
      <c r="H169" s="750">
        <v>20000</v>
      </c>
    </row>
    <row r="170" spans="1:8">
      <c r="A170" s="747">
        <v>168</v>
      </c>
      <c r="B170" s="748" t="s">
        <v>119</v>
      </c>
      <c r="C170" s="748" t="s">
        <v>194</v>
      </c>
      <c r="D170" s="748" t="s">
        <v>128</v>
      </c>
      <c r="E170" s="748" t="s">
        <v>148</v>
      </c>
      <c r="F170" s="748" t="s">
        <v>151</v>
      </c>
      <c r="G170" s="749">
        <v>2210709</v>
      </c>
      <c r="H170" s="750">
        <v>40000</v>
      </c>
    </row>
    <row r="171" spans="1:8">
      <c r="A171" s="747">
        <v>169</v>
      </c>
      <c r="B171" s="748" t="s">
        <v>119</v>
      </c>
      <c r="C171" s="748" t="s">
        <v>194</v>
      </c>
      <c r="D171" s="748" t="s">
        <v>128</v>
      </c>
      <c r="E171" s="748" t="s">
        <v>148</v>
      </c>
      <c r="F171" s="748" t="s">
        <v>150</v>
      </c>
      <c r="G171" s="749">
        <v>2210711</v>
      </c>
      <c r="H171" s="750">
        <v>20000</v>
      </c>
    </row>
    <row r="172" spans="1:8">
      <c r="A172" s="747">
        <v>170</v>
      </c>
      <c r="B172" s="748" t="s">
        <v>119</v>
      </c>
      <c r="C172" s="748" t="s">
        <v>194</v>
      </c>
      <c r="D172" s="748" t="s">
        <v>153</v>
      </c>
      <c r="E172" s="748" t="s">
        <v>157</v>
      </c>
      <c r="F172" s="748" t="s">
        <v>157</v>
      </c>
      <c r="G172" s="749">
        <v>2814101</v>
      </c>
      <c r="H172" s="750">
        <v>5000</v>
      </c>
    </row>
    <row r="173" spans="1:8">
      <c r="A173" s="747">
        <v>171</v>
      </c>
      <c r="B173" s="748" t="s">
        <v>119</v>
      </c>
      <c r="C173" s="748" t="s">
        <v>194</v>
      </c>
      <c r="D173" s="748" t="s">
        <v>162</v>
      </c>
      <c r="E173" s="748" t="s">
        <v>163</v>
      </c>
      <c r="F173" s="748" t="s">
        <v>165</v>
      </c>
      <c r="G173" s="749">
        <v>3112211</v>
      </c>
      <c r="H173" s="750">
        <v>20000</v>
      </c>
    </row>
    <row r="174" spans="1:8">
      <c r="A174" s="747">
        <v>172</v>
      </c>
      <c r="B174" s="748" t="s">
        <v>171</v>
      </c>
      <c r="C174" s="748" t="s">
        <v>194</v>
      </c>
      <c r="D174" s="748" t="s">
        <v>187</v>
      </c>
      <c r="E174" s="748" t="s">
        <v>192</v>
      </c>
      <c r="F174" s="748" t="s">
        <v>197</v>
      </c>
      <c r="G174" s="749">
        <v>3111253</v>
      </c>
      <c r="H174" s="750">
        <v>302590</v>
      </c>
    </row>
    <row r="175" spans="1:8">
      <c r="A175" s="747">
        <v>173</v>
      </c>
      <c r="B175" s="748" t="s">
        <v>171</v>
      </c>
      <c r="C175" s="748" t="s">
        <v>194</v>
      </c>
      <c r="D175" s="748" t="s">
        <v>162</v>
      </c>
      <c r="E175" s="748" t="s">
        <v>163</v>
      </c>
      <c r="F175" s="748" t="s">
        <v>165</v>
      </c>
      <c r="G175" s="749">
        <v>3112211</v>
      </c>
      <c r="H175" s="750">
        <v>258800</v>
      </c>
    </row>
    <row r="176" spans="1:8">
      <c r="A176" s="747">
        <v>174</v>
      </c>
      <c r="B176" s="748" t="s">
        <v>114</v>
      </c>
      <c r="C176" s="748" t="s">
        <v>198</v>
      </c>
      <c r="D176" s="748" t="s">
        <v>116</v>
      </c>
      <c r="E176" s="748" t="s">
        <v>117</v>
      </c>
      <c r="F176" s="748" t="s">
        <v>118</v>
      </c>
      <c r="G176" s="749">
        <v>2111001</v>
      </c>
      <c r="H176" s="750">
        <v>600172</v>
      </c>
    </row>
    <row r="177" spans="1:8">
      <c r="A177" s="747">
        <v>175</v>
      </c>
      <c r="B177" s="748" t="s">
        <v>119</v>
      </c>
      <c r="C177" s="748" t="s">
        <v>198</v>
      </c>
      <c r="D177" s="748" t="s">
        <v>128</v>
      </c>
      <c r="E177" s="748" t="s">
        <v>129</v>
      </c>
      <c r="F177" s="748" t="s">
        <v>195</v>
      </c>
      <c r="G177" s="749">
        <v>2210104</v>
      </c>
      <c r="H177" s="750">
        <v>10000</v>
      </c>
    </row>
    <row r="178" spans="1:8">
      <c r="A178" s="747">
        <v>176</v>
      </c>
      <c r="B178" s="748" t="s">
        <v>119</v>
      </c>
      <c r="C178" s="748" t="s">
        <v>198</v>
      </c>
      <c r="D178" s="748" t="s">
        <v>128</v>
      </c>
      <c r="E178" s="748" t="s">
        <v>129</v>
      </c>
      <c r="F178" s="748" t="s">
        <v>199</v>
      </c>
      <c r="G178" s="749">
        <v>2210120</v>
      </c>
      <c r="H178" s="750">
        <v>40000</v>
      </c>
    </row>
    <row r="179" spans="1:8">
      <c r="A179" s="747">
        <v>177</v>
      </c>
      <c r="B179" s="748" t="s">
        <v>119</v>
      </c>
      <c r="C179" s="748" t="s">
        <v>198</v>
      </c>
      <c r="D179" s="748" t="s">
        <v>128</v>
      </c>
      <c r="E179" s="748" t="s">
        <v>134</v>
      </c>
      <c r="F179" s="748" t="s">
        <v>200</v>
      </c>
      <c r="G179" s="749">
        <v>2210205</v>
      </c>
      <c r="H179" s="750">
        <v>455000</v>
      </c>
    </row>
    <row r="180" spans="1:8">
      <c r="A180" s="747">
        <v>178</v>
      </c>
      <c r="B180" s="748" t="s">
        <v>119</v>
      </c>
      <c r="C180" s="748" t="s">
        <v>198</v>
      </c>
      <c r="D180" s="748" t="s">
        <v>128</v>
      </c>
      <c r="E180" s="748" t="s">
        <v>140</v>
      </c>
      <c r="F180" s="748" t="s">
        <v>141</v>
      </c>
      <c r="G180" s="749">
        <v>2210502</v>
      </c>
      <c r="H180" s="750">
        <v>20000</v>
      </c>
    </row>
    <row r="181" spans="1:8">
      <c r="A181" s="747">
        <v>179</v>
      </c>
      <c r="B181" s="748" t="s">
        <v>119</v>
      </c>
      <c r="C181" s="748" t="s">
        <v>198</v>
      </c>
      <c r="D181" s="748" t="s">
        <v>128</v>
      </c>
      <c r="E181" s="748" t="s">
        <v>140</v>
      </c>
      <c r="F181" s="748" t="s">
        <v>143</v>
      </c>
      <c r="G181" s="749">
        <v>2210511</v>
      </c>
      <c r="H181" s="750">
        <v>7000</v>
      </c>
    </row>
    <row r="182" spans="1:8">
      <c r="A182" s="747">
        <v>180</v>
      </c>
      <c r="B182" s="748" t="s">
        <v>119</v>
      </c>
      <c r="C182" s="748" t="s">
        <v>198</v>
      </c>
      <c r="D182" s="748" t="s">
        <v>128</v>
      </c>
      <c r="E182" s="748" t="s">
        <v>140</v>
      </c>
      <c r="F182" s="748" t="s">
        <v>201</v>
      </c>
      <c r="G182" s="749">
        <v>2210517</v>
      </c>
      <c r="H182" s="750">
        <v>100000</v>
      </c>
    </row>
    <row r="183" spans="1:8">
      <c r="A183" s="747">
        <v>181</v>
      </c>
      <c r="B183" s="748" t="s">
        <v>119</v>
      </c>
      <c r="C183" s="748" t="s">
        <v>198</v>
      </c>
      <c r="D183" s="748" t="s">
        <v>128</v>
      </c>
      <c r="E183" s="748" t="s">
        <v>144</v>
      </c>
      <c r="F183" s="748" t="s">
        <v>202</v>
      </c>
      <c r="G183" s="749">
        <v>2210616</v>
      </c>
      <c r="H183" s="750">
        <v>100000</v>
      </c>
    </row>
    <row r="184" spans="1:8">
      <c r="A184" s="747">
        <v>182</v>
      </c>
      <c r="B184" s="748" t="s">
        <v>119</v>
      </c>
      <c r="C184" s="748" t="s">
        <v>198</v>
      </c>
      <c r="D184" s="748" t="s">
        <v>128</v>
      </c>
      <c r="E184" s="748" t="s">
        <v>148</v>
      </c>
      <c r="F184" s="748" t="s">
        <v>151</v>
      </c>
      <c r="G184" s="749">
        <v>2210709</v>
      </c>
      <c r="H184" s="750">
        <v>30000</v>
      </c>
    </row>
    <row r="185" spans="1:8">
      <c r="A185" s="747">
        <v>183</v>
      </c>
      <c r="B185" s="748" t="s">
        <v>119</v>
      </c>
      <c r="C185" s="748" t="s">
        <v>198</v>
      </c>
      <c r="D185" s="748" t="s">
        <v>128</v>
      </c>
      <c r="E185" s="748" t="s">
        <v>148</v>
      </c>
      <c r="F185" s="748" t="s">
        <v>150</v>
      </c>
      <c r="G185" s="749">
        <v>2210711</v>
      </c>
      <c r="H185" s="750">
        <v>45000</v>
      </c>
    </row>
    <row r="186" spans="1:8">
      <c r="A186" s="747">
        <v>184</v>
      </c>
      <c r="B186" s="748" t="s">
        <v>119</v>
      </c>
      <c r="C186" s="748" t="s">
        <v>198</v>
      </c>
      <c r="D186" s="748" t="s">
        <v>162</v>
      </c>
      <c r="E186" s="748" t="s">
        <v>203</v>
      </c>
      <c r="F186" s="748" t="s">
        <v>204</v>
      </c>
      <c r="G186" s="749">
        <v>3112105</v>
      </c>
      <c r="H186" s="750">
        <v>15000</v>
      </c>
    </row>
    <row r="187" spans="1:8">
      <c r="A187" s="747">
        <v>185</v>
      </c>
      <c r="B187" s="748" t="s">
        <v>169</v>
      </c>
      <c r="C187" s="748" t="s">
        <v>198</v>
      </c>
      <c r="D187" s="748" t="s">
        <v>128</v>
      </c>
      <c r="E187" s="748" t="s">
        <v>134</v>
      </c>
      <c r="F187" s="748" t="s">
        <v>200</v>
      </c>
      <c r="G187" s="749">
        <v>2210205</v>
      </c>
      <c r="H187" s="750">
        <v>200000</v>
      </c>
    </row>
    <row r="188" spans="1:8">
      <c r="A188" s="747">
        <v>186</v>
      </c>
      <c r="B188" s="748" t="s">
        <v>169</v>
      </c>
      <c r="C188" s="748" t="s">
        <v>198</v>
      </c>
      <c r="D188" s="748" t="s">
        <v>128</v>
      </c>
      <c r="E188" s="748" t="s">
        <v>140</v>
      </c>
      <c r="F188" s="748" t="s">
        <v>141</v>
      </c>
      <c r="G188" s="749">
        <v>2210502</v>
      </c>
      <c r="H188" s="750">
        <v>64544</v>
      </c>
    </row>
    <row r="189" spans="1:8">
      <c r="A189" s="747">
        <v>187</v>
      </c>
      <c r="B189" s="748" t="s">
        <v>169</v>
      </c>
      <c r="C189" s="748" t="s">
        <v>198</v>
      </c>
      <c r="D189" s="748" t="s">
        <v>128</v>
      </c>
      <c r="E189" s="748" t="s">
        <v>140</v>
      </c>
      <c r="F189" s="748" t="s">
        <v>201</v>
      </c>
      <c r="G189" s="749">
        <v>2210517</v>
      </c>
      <c r="H189" s="750">
        <v>100000</v>
      </c>
    </row>
    <row r="190" spans="1:8">
      <c r="A190" s="747">
        <v>188</v>
      </c>
      <c r="B190" s="748" t="s">
        <v>169</v>
      </c>
      <c r="C190" s="748" t="s">
        <v>198</v>
      </c>
      <c r="D190" s="748" t="s">
        <v>128</v>
      </c>
      <c r="E190" s="748" t="s">
        <v>144</v>
      </c>
      <c r="F190" s="748" t="s">
        <v>202</v>
      </c>
      <c r="G190" s="749">
        <v>2210616</v>
      </c>
      <c r="H190" s="750">
        <v>150000</v>
      </c>
    </row>
    <row r="191" spans="1:8">
      <c r="A191" s="747">
        <v>189</v>
      </c>
      <c r="B191" s="748" t="s">
        <v>114</v>
      </c>
      <c r="C191" s="748" t="s">
        <v>205</v>
      </c>
      <c r="D191" s="748" t="s">
        <v>116</v>
      </c>
      <c r="E191" s="748" t="s">
        <v>117</v>
      </c>
      <c r="F191" s="748" t="s">
        <v>118</v>
      </c>
      <c r="G191" s="749">
        <v>2111001</v>
      </c>
      <c r="H191" s="750">
        <v>700318</v>
      </c>
    </row>
    <row r="192" spans="1:8">
      <c r="A192" s="747">
        <v>190</v>
      </c>
      <c r="B192" s="748" t="s">
        <v>114</v>
      </c>
      <c r="C192" s="748" t="s">
        <v>205</v>
      </c>
      <c r="D192" s="748" t="s">
        <v>128</v>
      </c>
      <c r="E192" s="748" t="s">
        <v>129</v>
      </c>
      <c r="F192" s="748" t="s">
        <v>130</v>
      </c>
      <c r="G192" s="749">
        <v>2210102</v>
      </c>
      <c r="H192" s="750">
        <v>2000</v>
      </c>
    </row>
    <row r="193" spans="1:8">
      <c r="A193" s="747">
        <v>191</v>
      </c>
      <c r="B193" s="748" t="s">
        <v>114</v>
      </c>
      <c r="C193" s="748" t="s">
        <v>205</v>
      </c>
      <c r="D193" s="748" t="s">
        <v>128</v>
      </c>
      <c r="E193" s="748" t="s">
        <v>134</v>
      </c>
      <c r="F193" s="748" t="s">
        <v>135</v>
      </c>
      <c r="G193" s="749">
        <v>2210201</v>
      </c>
      <c r="H193" s="750">
        <v>600</v>
      </c>
    </row>
    <row r="194" spans="1:8">
      <c r="A194" s="747">
        <v>192</v>
      </c>
      <c r="B194" s="748" t="s">
        <v>114</v>
      </c>
      <c r="C194" s="748" t="s">
        <v>205</v>
      </c>
      <c r="D194" s="748" t="s">
        <v>128</v>
      </c>
      <c r="E194" s="748" t="s">
        <v>140</v>
      </c>
      <c r="F194" s="748" t="s">
        <v>141</v>
      </c>
      <c r="G194" s="749">
        <v>2210502</v>
      </c>
      <c r="H194" s="750">
        <v>5000</v>
      </c>
    </row>
    <row r="195" spans="1:8">
      <c r="A195" s="747">
        <v>193</v>
      </c>
      <c r="B195" s="748" t="s">
        <v>114</v>
      </c>
      <c r="C195" s="748" t="s">
        <v>205</v>
      </c>
      <c r="D195" s="748" t="s">
        <v>128</v>
      </c>
      <c r="E195" s="748" t="s">
        <v>140</v>
      </c>
      <c r="F195" s="748" t="s">
        <v>143</v>
      </c>
      <c r="G195" s="749">
        <v>2210511</v>
      </c>
      <c r="H195" s="750">
        <v>17100</v>
      </c>
    </row>
    <row r="196" spans="1:8">
      <c r="A196" s="747">
        <v>194</v>
      </c>
      <c r="B196" s="748" t="s">
        <v>114</v>
      </c>
      <c r="C196" s="748" t="s">
        <v>205</v>
      </c>
      <c r="D196" s="748" t="s">
        <v>128</v>
      </c>
      <c r="E196" s="748" t="s">
        <v>148</v>
      </c>
      <c r="F196" s="748" t="s">
        <v>196</v>
      </c>
      <c r="G196" s="749">
        <v>2210701</v>
      </c>
      <c r="H196" s="750">
        <v>1000</v>
      </c>
    </row>
    <row r="197" spans="1:8">
      <c r="A197" s="747">
        <v>195</v>
      </c>
      <c r="B197" s="748" t="s">
        <v>114</v>
      </c>
      <c r="C197" s="748" t="s">
        <v>205</v>
      </c>
      <c r="D197" s="748" t="s">
        <v>128</v>
      </c>
      <c r="E197" s="748" t="s">
        <v>148</v>
      </c>
      <c r="F197" s="748" t="s">
        <v>151</v>
      </c>
      <c r="G197" s="749">
        <v>2210709</v>
      </c>
      <c r="H197" s="750">
        <v>3300</v>
      </c>
    </row>
    <row r="198" spans="1:8">
      <c r="A198" s="747">
        <v>196</v>
      </c>
      <c r="B198" s="748" t="s">
        <v>114</v>
      </c>
      <c r="C198" s="748" t="s">
        <v>205</v>
      </c>
      <c r="D198" s="748" t="s">
        <v>128</v>
      </c>
      <c r="E198" s="748" t="s">
        <v>148</v>
      </c>
      <c r="F198" s="748" t="s">
        <v>150</v>
      </c>
      <c r="G198" s="749">
        <v>2210711</v>
      </c>
      <c r="H198" s="750">
        <v>1000</v>
      </c>
    </row>
    <row r="199" spans="1:8">
      <c r="A199" s="747">
        <v>197</v>
      </c>
      <c r="B199" s="748" t="s">
        <v>119</v>
      </c>
      <c r="C199" s="748" t="s">
        <v>205</v>
      </c>
      <c r="D199" s="748" t="s">
        <v>128</v>
      </c>
      <c r="E199" s="748" t="s">
        <v>129</v>
      </c>
      <c r="F199" s="748" t="s">
        <v>130</v>
      </c>
      <c r="G199" s="749">
        <v>2210102</v>
      </c>
      <c r="H199" s="750">
        <v>3358</v>
      </c>
    </row>
    <row r="200" spans="1:8">
      <c r="A200" s="747">
        <v>198</v>
      </c>
      <c r="B200" s="748" t="s">
        <v>119</v>
      </c>
      <c r="C200" s="748" t="s">
        <v>205</v>
      </c>
      <c r="D200" s="748" t="s">
        <v>128</v>
      </c>
      <c r="E200" s="748" t="s">
        <v>129</v>
      </c>
      <c r="F200" s="748" t="s">
        <v>206</v>
      </c>
      <c r="G200" s="749">
        <v>2210105</v>
      </c>
      <c r="H200" s="750">
        <v>10000</v>
      </c>
    </row>
    <row r="201" spans="1:8">
      <c r="A201" s="747">
        <v>199</v>
      </c>
      <c r="B201" s="748" t="s">
        <v>119</v>
      </c>
      <c r="C201" s="748" t="s">
        <v>205</v>
      </c>
      <c r="D201" s="748" t="s">
        <v>128</v>
      </c>
      <c r="E201" s="748" t="s">
        <v>134</v>
      </c>
      <c r="F201" s="748" t="s">
        <v>135</v>
      </c>
      <c r="G201" s="749">
        <v>2210201</v>
      </c>
      <c r="H201" s="750">
        <v>1400</v>
      </c>
    </row>
    <row r="202" spans="1:8">
      <c r="A202" s="747">
        <v>200</v>
      </c>
      <c r="B202" s="748" t="s">
        <v>119</v>
      </c>
      <c r="C202" s="748" t="s">
        <v>205</v>
      </c>
      <c r="D202" s="748" t="s">
        <v>128</v>
      </c>
      <c r="E202" s="748" t="s">
        <v>140</v>
      </c>
      <c r="F202" s="748" t="s">
        <v>141</v>
      </c>
      <c r="G202" s="749">
        <v>2210502</v>
      </c>
      <c r="H202" s="750">
        <v>11500</v>
      </c>
    </row>
    <row r="203" spans="1:8">
      <c r="A203" s="747">
        <v>201</v>
      </c>
      <c r="B203" s="748" t="s">
        <v>119</v>
      </c>
      <c r="C203" s="748" t="s">
        <v>205</v>
      </c>
      <c r="D203" s="748" t="s">
        <v>128</v>
      </c>
      <c r="E203" s="748" t="s">
        <v>140</v>
      </c>
      <c r="F203" s="748" t="s">
        <v>143</v>
      </c>
      <c r="G203" s="749">
        <v>2210511</v>
      </c>
      <c r="H203" s="750">
        <v>17900</v>
      </c>
    </row>
    <row r="204" spans="1:8">
      <c r="A204" s="747">
        <v>202</v>
      </c>
      <c r="B204" s="748" t="s">
        <v>119</v>
      </c>
      <c r="C204" s="748" t="s">
        <v>205</v>
      </c>
      <c r="D204" s="748" t="s">
        <v>128</v>
      </c>
      <c r="E204" s="748" t="s">
        <v>148</v>
      </c>
      <c r="F204" s="748" t="s">
        <v>196</v>
      </c>
      <c r="G204" s="749">
        <v>2210701</v>
      </c>
      <c r="H204" s="750">
        <v>30000</v>
      </c>
    </row>
    <row r="205" spans="1:8">
      <c r="A205" s="747">
        <v>203</v>
      </c>
      <c r="B205" s="748" t="s">
        <v>119</v>
      </c>
      <c r="C205" s="748" t="s">
        <v>205</v>
      </c>
      <c r="D205" s="748" t="s">
        <v>128</v>
      </c>
      <c r="E205" s="748" t="s">
        <v>148</v>
      </c>
      <c r="F205" s="748" t="s">
        <v>151</v>
      </c>
      <c r="G205" s="749">
        <v>2210709</v>
      </c>
      <c r="H205" s="750">
        <v>10889</v>
      </c>
    </row>
    <row r="206" spans="1:8">
      <c r="A206" s="747">
        <v>204</v>
      </c>
      <c r="B206" s="748" t="s">
        <v>119</v>
      </c>
      <c r="C206" s="748" t="s">
        <v>205</v>
      </c>
      <c r="D206" s="748" t="s">
        <v>128</v>
      </c>
      <c r="E206" s="748" t="s">
        <v>148</v>
      </c>
      <c r="F206" s="748" t="s">
        <v>150</v>
      </c>
      <c r="G206" s="749">
        <v>2210711</v>
      </c>
      <c r="H206" s="750">
        <v>7589</v>
      </c>
    </row>
    <row r="207" spans="1:8">
      <c r="A207" s="747">
        <v>205</v>
      </c>
      <c r="B207" s="748" t="s">
        <v>119</v>
      </c>
      <c r="C207" s="748" t="s">
        <v>205</v>
      </c>
      <c r="D207" s="748" t="s">
        <v>128</v>
      </c>
      <c r="E207" s="748" t="s">
        <v>190</v>
      </c>
      <c r="F207" s="748" t="s">
        <v>191</v>
      </c>
      <c r="G207" s="749">
        <v>2210902</v>
      </c>
      <c r="H207" s="750">
        <v>20000</v>
      </c>
    </row>
    <row r="208" spans="1:8">
      <c r="A208" s="747">
        <v>206</v>
      </c>
      <c r="B208" s="748" t="s">
        <v>169</v>
      </c>
      <c r="C208" s="748" t="s">
        <v>205</v>
      </c>
      <c r="D208" s="748" t="s">
        <v>128</v>
      </c>
      <c r="E208" s="748" t="s">
        <v>129</v>
      </c>
      <c r="F208" s="748" t="s">
        <v>206</v>
      </c>
      <c r="G208" s="749">
        <v>2210105</v>
      </c>
      <c r="H208" s="750">
        <v>14173</v>
      </c>
    </row>
    <row r="209" spans="1:8">
      <c r="A209" s="747">
        <v>207</v>
      </c>
      <c r="B209" s="748" t="s">
        <v>169</v>
      </c>
      <c r="C209" s="748" t="s">
        <v>205</v>
      </c>
      <c r="D209" s="748" t="s">
        <v>128</v>
      </c>
      <c r="E209" s="748" t="s">
        <v>140</v>
      </c>
      <c r="F209" s="748" t="s">
        <v>143</v>
      </c>
      <c r="G209" s="749">
        <v>2210511</v>
      </c>
      <c r="H209" s="750">
        <v>7000</v>
      </c>
    </row>
    <row r="210" spans="1:8">
      <c r="A210" s="747">
        <v>208</v>
      </c>
      <c r="B210" s="748" t="s">
        <v>169</v>
      </c>
      <c r="C210" s="748" t="s">
        <v>205</v>
      </c>
      <c r="D210" s="748" t="s">
        <v>128</v>
      </c>
      <c r="E210" s="748" t="s">
        <v>148</v>
      </c>
      <c r="F210" s="748" t="s">
        <v>196</v>
      </c>
      <c r="G210" s="749">
        <v>2210701</v>
      </c>
      <c r="H210" s="750">
        <v>53000</v>
      </c>
    </row>
    <row r="211" spans="1:8">
      <c r="A211" s="747">
        <v>209</v>
      </c>
      <c r="B211" s="748" t="s">
        <v>169</v>
      </c>
      <c r="C211" s="748" t="s">
        <v>205</v>
      </c>
      <c r="D211" s="748" t="s">
        <v>128</v>
      </c>
      <c r="E211" s="748" t="s">
        <v>148</v>
      </c>
      <c r="F211" s="748" t="s">
        <v>151</v>
      </c>
      <c r="G211" s="749">
        <v>2210709</v>
      </c>
      <c r="H211" s="750">
        <v>16000</v>
      </c>
    </row>
    <row r="212" spans="1:8">
      <c r="A212" s="747">
        <v>210</v>
      </c>
      <c r="B212" s="748" t="s">
        <v>169</v>
      </c>
      <c r="C212" s="748" t="s">
        <v>205</v>
      </c>
      <c r="D212" s="748" t="s">
        <v>128</v>
      </c>
      <c r="E212" s="748" t="s">
        <v>148</v>
      </c>
      <c r="F212" s="748" t="s">
        <v>150</v>
      </c>
      <c r="G212" s="749">
        <v>2210711</v>
      </c>
      <c r="H212" s="750">
        <v>10000</v>
      </c>
    </row>
    <row r="213" spans="1:8">
      <c r="A213" s="747">
        <v>211</v>
      </c>
      <c r="B213" s="748" t="s">
        <v>169</v>
      </c>
      <c r="C213" s="748" t="s">
        <v>205</v>
      </c>
      <c r="D213" s="748" t="s">
        <v>128</v>
      </c>
      <c r="E213" s="748" t="s">
        <v>190</v>
      </c>
      <c r="F213" s="748" t="s">
        <v>191</v>
      </c>
      <c r="G213" s="749">
        <v>2210902</v>
      </c>
      <c r="H213" s="750">
        <v>30000</v>
      </c>
    </row>
    <row r="214" spans="1:8">
      <c r="A214" s="747">
        <v>212</v>
      </c>
      <c r="B214" s="748" t="s">
        <v>114</v>
      </c>
      <c r="C214" s="748" t="s">
        <v>207</v>
      </c>
      <c r="D214" s="748" t="s">
        <v>116</v>
      </c>
      <c r="E214" s="748" t="s">
        <v>117</v>
      </c>
      <c r="F214" s="748" t="s">
        <v>118</v>
      </c>
      <c r="G214" s="749">
        <v>2111001</v>
      </c>
      <c r="H214" s="750">
        <v>87730</v>
      </c>
    </row>
    <row r="215" spans="1:8">
      <c r="A215" s="747">
        <v>213</v>
      </c>
      <c r="B215" s="748" t="s">
        <v>114</v>
      </c>
      <c r="C215" s="748" t="s">
        <v>207</v>
      </c>
      <c r="D215" s="748" t="s">
        <v>116</v>
      </c>
      <c r="E215" s="748" t="s">
        <v>117</v>
      </c>
      <c r="F215" s="748" t="s">
        <v>118</v>
      </c>
      <c r="G215" s="749">
        <v>2111001</v>
      </c>
      <c r="H215" s="750">
        <v>193310</v>
      </c>
    </row>
    <row r="216" spans="1:8">
      <c r="A216" s="747">
        <v>214</v>
      </c>
      <c r="B216" s="748" t="s">
        <v>114</v>
      </c>
      <c r="C216" s="748" t="s">
        <v>207</v>
      </c>
      <c r="D216" s="748" t="s">
        <v>128</v>
      </c>
      <c r="E216" s="748" t="s">
        <v>129</v>
      </c>
      <c r="F216" s="748" t="s">
        <v>130</v>
      </c>
      <c r="G216" s="749">
        <v>2210102</v>
      </c>
      <c r="H216" s="750">
        <v>8000</v>
      </c>
    </row>
    <row r="217" spans="1:8">
      <c r="A217" s="747">
        <v>215</v>
      </c>
      <c r="B217" s="748" t="s">
        <v>114</v>
      </c>
      <c r="C217" s="748" t="s">
        <v>207</v>
      </c>
      <c r="D217" s="748" t="s">
        <v>128</v>
      </c>
      <c r="E217" s="748" t="s">
        <v>140</v>
      </c>
      <c r="F217" s="748" t="s">
        <v>142</v>
      </c>
      <c r="G217" s="749">
        <v>2210505</v>
      </c>
      <c r="H217" s="750">
        <v>10000</v>
      </c>
    </row>
    <row r="218" spans="1:8">
      <c r="A218" s="747">
        <v>216</v>
      </c>
      <c r="B218" s="748" t="s">
        <v>119</v>
      </c>
      <c r="C218" s="748" t="s">
        <v>207</v>
      </c>
      <c r="D218" s="748" t="s">
        <v>128</v>
      </c>
      <c r="E218" s="748" t="s">
        <v>140</v>
      </c>
      <c r="F218" s="748" t="s">
        <v>142</v>
      </c>
      <c r="G218" s="749">
        <v>2210505</v>
      </c>
      <c r="H218" s="750">
        <v>5000</v>
      </c>
    </row>
    <row r="219" spans="1:8">
      <c r="A219" s="747">
        <v>217</v>
      </c>
      <c r="B219" s="748" t="s">
        <v>119</v>
      </c>
      <c r="C219" s="748" t="s">
        <v>207</v>
      </c>
      <c r="D219" s="748" t="s">
        <v>128</v>
      </c>
      <c r="E219" s="748" t="s">
        <v>140</v>
      </c>
      <c r="F219" s="748" t="s">
        <v>143</v>
      </c>
      <c r="G219" s="749">
        <v>2210511</v>
      </c>
      <c r="H219" s="750">
        <v>12000</v>
      </c>
    </row>
    <row r="220" spans="1:8">
      <c r="A220" s="747">
        <v>218</v>
      </c>
      <c r="B220" s="748" t="s">
        <v>119</v>
      </c>
      <c r="C220" s="748" t="s">
        <v>207</v>
      </c>
      <c r="D220" s="748" t="s">
        <v>128</v>
      </c>
      <c r="E220" s="748" t="s">
        <v>148</v>
      </c>
      <c r="F220" s="748" t="s">
        <v>150</v>
      </c>
      <c r="G220" s="749">
        <v>2210711</v>
      </c>
      <c r="H220" s="750">
        <v>20000</v>
      </c>
    </row>
    <row r="221" spans="1:8">
      <c r="A221" s="747">
        <v>219</v>
      </c>
      <c r="B221" s="748" t="s">
        <v>119</v>
      </c>
      <c r="C221" s="748" t="s">
        <v>207</v>
      </c>
      <c r="D221" s="748" t="s">
        <v>128</v>
      </c>
      <c r="E221" s="748" t="s">
        <v>148</v>
      </c>
      <c r="F221" s="748" t="s">
        <v>151</v>
      </c>
      <c r="G221" s="749">
        <v>2210709</v>
      </c>
      <c r="H221" s="750">
        <v>169752</v>
      </c>
    </row>
    <row r="222" spans="1:8">
      <c r="A222" s="747">
        <v>220</v>
      </c>
      <c r="B222" s="748" t="s">
        <v>119</v>
      </c>
      <c r="C222" s="748" t="s">
        <v>207</v>
      </c>
      <c r="D222" s="748" t="s">
        <v>153</v>
      </c>
      <c r="E222" s="748" t="s">
        <v>158</v>
      </c>
      <c r="F222" s="748" t="s">
        <v>208</v>
      </c>
      <c r="G222" s="749">
        <v>2821018</v>
      </c>
      <c r="H222" s="750">
        <v>100000</v>
      </c>
    </row>
    <row r="223" spans="1:8">
      <c r="A223" s="747">
        <v>221</v>
      </c>
      <c r="B223" s="748" t="s">
        <v>170</v>
      </c>
      <c r="C223" s="748" t="s">
        <v>207</v>
      </c>
      <c r="D223" s="748" t="s">
        <v>128</v>
      </c>
      <c r="E223" s="748" t="s">
        <v>148</v>
      </c>
      <c r="F223" s="748" t="s">
        <v>151</v>
      </c>
      <c r="G223" s="749">
        <v>2210709</v>
      </c>
      <c r="H223" s="750">
        <v>50000</v>
      </c>
    </row>
    <row r="224" spans="1:8">
      <c r="A224" s="747">
        <v>222</v>
      </c>
      <c r="B224" s="748" t="s">
        <v>114</v>
      </c>
      <c r="C224" s="748" t="s">
        <v>209</v>
      </c>
      <c r="D224" s="748" t="s">
        <v>116</v>
      </c>
      <c r="E224" s="748" t="s">
        <v>117</v>
      </c>
      <c r="F224" s="748" t="s">
        <v>118</v>
      </c>
      <c r="G224" s="749">
        <v>2111001</v>
      </c>
      <c r="H224" s="750">
        <v>113091</v>
      </c>
    </row>
    <row r="225" spans="1:8">
      <c r="A225" s="747">
        <v>223</v>
      </c>
      <c r="B225" s="748" t="s">
        <v>114</v>
      </c>
      <c r="C225" s="748" t="s">
        <v>210</v>
      </c>
      <c r="D225" s="748" t="s">
        <v>116</v>
      </c>
      <c r="E225" s="748" t="s">
        <v>117</v>
      </c>
      <c r="F225" s="748" t="s">
        <v>118</v>
      </c>
      <c r="G225" s="749">
        <v>2111001</v>
      </c>
      <c r="H225" s="750">
        <v>1867503</v>
      </c>
    </row>
    <row r="226" spans="1:8">
      <c r="A226" s="747">
        <v>224</v>
      </c>
      <c r="B226" s="748" t="s">
        <v>114</v>
      </c>
      <c r="C226" s="748" t="s">
        <v>210</v>
      </c>
      <c r="D226" s="748" t="s">
        <v>128</v>
      </c>
      <c r="E226" s="748" t="s">
        <v>129</v>
      </c>
      <c r="F226" s="748" t="s">
        <v>130</v>
      </c>
      <c r="G226" s="749">
        <v>2210102</v>
      </c>
      <c r="H226" s="750">
        <v>2500</v>
      </c>
    </row>
    <row r="227" spans="1:8">
      <c r="A227" s="747">
        <v>225</v>
      </c>
      <c r="B227" s="748" t="s">
        <v>114</v>
      </c>
      <c r="C227" s="748" t="s">
        <v>210</v>
      </c>
      <c r="D227" s="748" t="s">
        <v>128</v>
      </c>
      <c r="E227" s="748" t="s">
        <v>129</v>
      </c>
      <c r="F227" s="748" t="s">
        <v>131</v>
      </c>
      <c r="G227" s="749">
        <v>2210103</v>
      </c>
      <c r="H227" s="750">
        <v>5100</v>
      </c>
    </row>
    <row r="228" spans="1:8">
      <c r="A228" s="747">
        <v>226</v>
      </c>
      <c r="B228" s="748" t="s">
        <v>114</v>
      </c>
      <c r="C228" s="748" t="s">
        <v>210</v>
      </c>
      <c r="D228" s="748" t="s">
        <v>128</v>
      </c>
      <c r="E228" s="748" t="s">
        <v>140</v>
      </c>
      <c r="F228" s="748" t="s">
        <v>143</v>
      </c>
      <c r="G228" s="749">
        <v>2210511</v>
      </c>
      <c r="H228" s="750">
        <v>13700</v>
      </c>
    </row>
    <row r="229" spans="1:8">
      <c r="A229" s="747">
        <v>227</v>
      </c>
      <c r="B229" s="748" t="s">
        <v>114</v>
      </c>
      <c r="C229" s="748" t="s">
        <v>210</v>
      </c>
      <c r="D229" s="748" t="s">
        <v>128</v>
      </c>
      <c r="E229" s="748" t="s">
        <v>144</v>
      </c>
      <c r="F229" s="748" t="s">
        <v>147</v>
      </c>
      <c r="G229" s="749">
        <v>2210623</v>
      </c>
      <c r="H229" s="750">
        <v>3500</v>
      </c>
    </row>
    <row r="230" spans="1:8">
      <c r="A230" s="747">
        <v>228</v>
      </c>
      <c r="B230" s="748" t="s">
        <v>114</v>
      </c>
      <c r="C230" s="748" t="s">
        <v>210</v>
      </c>
      <c r="D230" s="748" t="s">
        <v>128</v>
      </c>
      <c r="E230" s="748" t="s">
        <v>148</v>
      </c>
      <c r="F230" s="748" t="s">
        <v>151</v>
      </c>
      <c r="G230" s="749">
        <v>2210709</v>
      </c>
      <c r="H230" s="750">
        <v>4000</v>
      </c>
    </row>
    <row r="231" spans="1:8">
      <c r="A231" s="747">
        <v>229</v>
      </c>
      <c r="B231" s="748" t="s">
        <v>114</v>
      </c>
      <c r="C231" s="748" t="s">
        <v>210</v>
      </c>
      <c r="D231" s="748" t="s">
        <v>128</v>
      </c>
      <c r="E231" s="748" t="s">
        <v>148</v>
      </c>
      <c r="F231" s="748" t="s">
        <v>150</v>
      </c>
      <c r="G231" s="749">
        <v>2210711</v>
      </c>
      <c r="H231" s="750">
        <v>3200</v>
      </c>
    </row>
    <row r="232" spans="1:8">
      <c r="A232" s="747">
        <v>230</v>
      </c>
      <c r="B232" s="748" t="s">
        <v>119</v>
      </c>
      <c r="C232" s="748" t="s">
        <v>210</v>
      </c>
      <c r="D232" s="748" t="s">
        <v>128</v>
      </c>
      <c r="E232" s="748" t="s">
        <v>129</v>
      </c>
      <c r="F232" s="748" t="s">
        <v>130</v>
      </c>
      <c r="G232" s="749">
        <v>2210102</v>
      </c>
      <c r="H232" s="750">
        <v>3571</v>
      </c>
    </row>
    <row r="233" spans="1:8">
      <c r="A233" s="747">
        <v>231</v>
      </c>
      <c r="B233" s="748" t="s">
        <v>119</v>
      </c>
      <c r="C233" s="748" t="s">
        <v>210</v>
      </c>
      <c r="D233" s="748" t="s">
        <v>128</v>
      </c>
      <c r="E233" s="748" t="s">
        <v>140</v>
      </c>
      <c r="F233" s="748" t="s">
        <v>143</v>
      </c>
      <c r="G233" s="749">
        <v>2210511</v>
      </c>
      <c r="H233" s="750">
        <v>5500</v>
      </c>
    </row>
    <row r="234" spans="1:8">
      <c r="A234" s="747">
        <v>232</v>
      </c>
      <c r="B234" s="748" t="s">
        <v>119</v>
      </c>
      <c r="C234" s="748" t="s">
        <v>210</v>
      </c>
      <c r="D234" s="748" t="s">
        <v>128</v>
      </c>
      <c r="E234" s="748" t="s">
        <v>148</v>
      </c>
      <c r="F234" s="748" t="s">
        <v>151</v>
      </c>
      <c r="G234" s="749">
        <v>2210709</v>
      </c>
      <c r="H234" s="750">
        <v>20000</v>
      </c>
    </row>
    <row r="235" spans="1:8">
      <c r="A235" s="747">
        <v>233</v>
      </c>
      <c r="B235" s="748" t="s">
        <v>119</v>
      </c>
      <c r="C235" s="748" t="s">
        <v>210</v>
      </c>
      <c r="D235" s="748" t="s">
        <v>128</v>
      </c>
      <c r="E235" s="748" t="s">
        <v>148</v>
      </c>
      <c r="F235" s="748" t="s">
        <v>150</v>
      </c>
      <c r="G235" s="749">
        <v>2210711</v>
      </c>
      <c r="H235" s="750">
        <v>4515</v>
      </c>
    </row>
    <row r="236" spans="1:8">
      <c r="A236" s="747">
        <v>234</v>
      </c>
      <c r="B236" s="748" t="s">
        <v>169</v>
      </c>
      <c r="C236" s="748" t="s">
        <v>210</v>
      </c>
      <c r="D236" s="748" t="s">
        <v>128</v>
      </c>
      <c r="E236" s="748" t="s">
        <v>140</v>
      </c>
      <c r="F236" s="748" t="s">
        <v>143</v>
      </c>
      <c r="G236" s="749">
        <v>2210511</v>
      </c>
      <c r="H236" s="750">
        <v>10000</v>
      </c>
    </row>
    <row r="237" spans="1:8">
      <c r="A237" s="747">
        <v>235</v>
      </c>
      <c r="B237" s="748" t="s">
        <v>169</v>
      </c>
      <c r="C237" s="748" t="s">
        <v>210</v>
      </c>
      <c r="D237" s="748" t="s">
        <v>128</v>
      </c>
      <c r="E237" s="748" t="s">
        <v>148</v>
      </c>
      <c r="F237" s="748" t="s">
        <v>151</v>
      </c>
      <c r="G237" s="749">
        <v>2210709</v>
      </c>
      <c r="H237" s="750">
        <v>30000</v>
      </c>
    </row>
    <row r="238" spans="1:8">
      <c r="A238" s="747">
        <v>236</v>
      </c>
      <c r="B238" s="748" t="s">
        <v>169</v>
      </c>
      <c r="C238" s="748" t="s">
        <v>210</v>
      </c>
      <c r="D238" s="748" t="s">
        <v>153</v>
      </c>
      <c r="E238" s="748" t="s">
        <v>158</v>
      </c>
      <c r="F238" s="748" t="s">
        <v>160</v>
      </c>
      <c r="G238" s="749">
        <v>2821009</v>
      </c>
      <c r="H238" s="750">
        <v>130000</v>
      </c>
    </row>
    <row r="239" spans="1:8">
      <c r="A239" s="747">
        <v>237</v>
      </c>
      <c r="B239" s="748" t="s">
        <v>169</v>
      </c>
      <c r="C239" s="748" t="s">
        <v>210</v>
      </c>
      <c r="D239" s="748" t="s">
        <v>153</v>
      </c>
      <c r="E239" s="748" t="s">
        <v>158</v>
      </c>
      <c r="F239" s="748" t="s">
        <v>186</v>
      </c>
      <c r="G239" s="749">
        <v>2821012</v>
      </c>
      <c r="H239" s="750">
        <v>24749</v>
      </c>
    </row>
    <row r="240" spans="1:8">
      <c r="A240" s="747">
        <v>238</v>
      </c>
      <c r="B240" s="748" t="s">
        <v>211</v>
      </c>
      <c r="C240" s="748" t="s">
        <v>210</v>
      </c>
      <c r="D240" s="748" t="s">
        <v>128</v>
      </c>
      <c r="E240" s="748" t="s">
        <v>129</v>
      </c>
      <c r="F240" s="748" t="s">
        <v>130</v>
      </c>
      <c r="G240" s="749">
        <v>2210102</v>
      </c>
      <c r="H240" s="750">
        <v>15000</v>
      </c>
    </row>
    <row r="241" spans="1:8">
      <c r="A241" s="747">
        <v>239</v>
      </c>
      <c r="B241" s="748" t="s">
        <v>211</v>
      </c>
      <c r="C241" s="748" t="s">
        <v>210</v>
      </c>
      <c r="D241" s="748" t="s">
        <v>128</v>
      </c>
      <c r="E241" s="748" t="s">
        <v>140</v>
      </c>
      <c r="F241" s="748" t="s">
        <v>143</v>
      </c>
      <c r="G241" s="749">
        <v>2210511</v>
      </c>
      <c r="H241" s="750">
        <v>15150</v>
      </c>
    </row>
    <row r="242" spans="1:8">
      <c r="A242" s="747">
        <v>240</v>
      </c>
      <c r="B242" s="748" t="s">
        <v>211</v>
      </c>
      <c r="C242" s="748" t="s">
        <v>210</v>
      </c>
      <c r="D242" s="748" t="s">
        <v>128</v>
      </c>
      <c r="E242" s="748" t="s">
        <v>148</v>
      </c>
      <c r="F242" s="748" t="s">
        <v>151</v>
      </c>
      <c r="G242" s="749">
        <v>2210709</v>
      </c>
      <c r="H242" s="750">
        <v>37350</v>
      </c>
    </row>
    <row r="243" spans="1:8">
      <c r="A243" s="747">
        <v>241</v>
      </c>
      <c r="B243" s="748" t="s">
        <v>114</v>
      </c>
      <c r="C243" s="748" t="s">
        <v>212</v>
      </c>
      <c r="D243" s="748" t="s">
        <v>116</v>
      </c>
      <c r="E243" s="748" t="s">
        <v>117</v>
      </c>
      <c r="F243" s="748" t="s">
        <v>118</v>
      </c>
      <c r="G243" s="749">
        <v>2111001</v>
      </c>
      <c r="H243" s="750">
        <v>86265</v>
      </c>
    </row>
    <row r="244" spans="1:8">
      <c r="A244" s="747">
        <v>242</v>
      </c>
      <c r="B244" s="748" t="s">
        <v>114</v>
      </c>
      <c r="C244" s="748" t="s">
        <v>212</v>
      </c>
      <c r="D244" s="748" t="s">
        <v>116</v>
      </c>
      <c r="E244" s="748" t="s">
        <v>117</v>
      </c>
      <c r="F244" s="748" t="s">
        <v>118</v>
      </c>
      <c r="G244" s="749">
        <v>2111001</v>
      </c>
      <c r="H244" s="750">
        <v>1022299</v>
      </c>
    </row>
    <row r="245" spans="1:8">
      <c r="A245" s="747">
        <v>243</v>
      </c>
      <c r="B245" s="748" t="s">
        <v>114</v>
      </c>
      <c r="C245" s="748" t="s">
        <v>212</v>
      </c>
      <c r="D245" s="748" t="s">
        <v>128</v>
      </c>
      <c r="E245" s="748" t="s">
        <v>129</v>
      </c>
      <c r="F245" s="748" t="s">
        <v>130</v>
      </c>
      <c r="G245" s="749">
        <v>2210102</v>
      </c>
      <c r="H245" s="750">
        <v>20000</v>
      </c>
    </row>
    <row r="246" spans="1:8">
      <c r="A246" s="747">
        <v>244</v>
      </c>
      <c r="B246" s="748" t="s">
        <v>119</v>
      </c>
      <c r="C246" s="748" t="s">
        <v>212</v>
      </c>
      <c r="D246" s="748" t="s">
        <v>128</v>
      </c>
      <c r="E246" s="748" t="s">
        <v>129</v>
      </c>
      <c r="F246" s="748" t="s">
        <v>130</v>
      </c>
      <c r="G246" s="749">
        <v>2210102</v>
      </c>
      <c r="H246" s="750">
        <v>18480</v>
      </c>
    </row>
    <row r="247" spans="1:8">
      <c r="A247" s="747">
        <v>245</v>
      </c>
      <c r="B247" s="748" t="s">
        <v>119</v>
      </c>
      <c r="C247" s="748" t="s">
        <v>212</v>
      </c>
      <c r="D247" s="748" t="s">
        <v>128</v>
      </c>
      <c r="E247" s="748" t="s">
        <v>140</v>
      </c>
      <c r="F247" s="748" t="s">
        <v>141</v>
      </c>
      <c r="G247" s="749">
        <v>2210502</v>
      </c>
      <c r="H247" s="750">
        <v>42917</v>
      </c>
    </row>
    <row r="248" spans="1:8">
      <c r="A248" s="747">
        <v>246</v>
      </c>
      <c r="B248" s="748" t="s">
        <v>119</v>
      </c>
      <c r="C248" s="748" t="s">
        <v>212</v>
      </c>
      <c r="D248" s="748" t="s">
        <v>128</v>
      </c>
      <c r="E248" s="748" t="s">
        <v>140</v>
      </c>
      <c r="F248" s="748" t="s">
        <v>142</v>
      </c>
      <c r="G248" s="749">
        <v>2210505</v>
      </c>
      <c r="H248" s="750">
        <v>52000</v>
      </c>
    </row>
    <row r="249" spans="1:8">
      <c r="A249" s="747">
        <v>247</v>
      </c>
      <c r="B249" s="748" t="s">
        <v>119</v>
      </c>
      <c r="C249" s="748" t="s">
        <v>212</v>
      </c>
      <c r="D249" s="748" t="s">
        <v>128</v>
      </c>
      <c r="E249" s="748" t="s">
        <v>140</v>
      </c>
      <c r="F249" s="748" t="s">
        <v>143</v>
      </c>
      <c r="G249" s="749">
        <v>2210511</v>
      </c>
      <c r="H249" s="750">
        <v>20000</v>
      </c>
    </row>
    <row r="250" spans="1:8">
      <c r="A250" s="747">
        <v>248</v>
      </c>
      <c r="B250" s="748" t="s">
        <v>119</v>
      </c>
      <c r="C250" s="748" t="s">
        <v>212</v>
      </c>
      <c r="D250" s="748" t="s">
        <v>128</v>
      </c>
      <c r="E250" s="748" t="s">
        <v>148</v>
      </c>
      <c r="F250" s="748" t="s">
        <v>149</v>
      </c>
      <c r="G250" s="749">
        <v>2210710</v>
      </c>
      <c r="H250" s="750">
        <v>8000</v>
      </c>
    </row>
    <row r="251" spans="1:8">
      <c r="A251" s="747">
        <v>249</v>
      </c>
      <c r="B251" s="748" t="s">
        <v>119</v>
      </c>
      <c r="C251" s="748" t="s">
        <v>212</v>
      </c>
      <c r="D251" s="748" t="s">
        <v>187</v>
      </c>
      <c r="E251" s="748" t="s">
        <v>192</v>
      </c>
      <c r="F251" s="748" t="s">
        <v>213</v>
      </c>
      <c r="G251" s="749">
        <v>3111255</v>
      </c>
      <c r="H251" s="750">
        <v>225456</v>
      </c>
    </row>
    <row r="252" spans="1:8">
      <c r="A252" s="747">
        <v>250</v>
      </c>
      <c r="B252" s="748" t="s">
        <v>119</v>
      </c>
      <c r="C252" s="748" t="s">
        <v>212</v>
      </c>
      <c r="D252" s="748" t="s">
        <v>162</v>
      </c>
      <c r="E252" s="748" t="s">
        <v>163</v>
      </c>
      <c r="F252" s="748" t="s">
        <v>165</v>
      </c>
      <c r="G252" s="749">
        <v>3112211</v>
      </c>
      <c r="H252" s="750">
        <v>133469</v>
      </c>
    </row>
    <row r="253" spans="1:8">
      <c r="A253" s="747">
        <v>251</v>
      </c>
      <c r="B253" s="748" t="s">
        <v>169</v>
      </c>
      <c r="C253" s="748" t="s">
        <v>212</v>
      </c>
      <c r="D253" s="748" t="s">
        <v>187</v>
      </c>
      <c r="E253" s="748" t="s">
        <v>214</v>
      </c>
      <c r="F253" s="748" t="s">
        <v>215</v>
      </c>
      <c r="G253" s="749">
        <v>3111153</v>
      </c>
      <c r="H253" s="750">
        <v>304746</v>
      </c>
    </row>
    <row r="254" spans="1:8">
      <c r="A254" s="747">
        <v>252</v>
      </c>
      <c r="B254" s="748" t="s">
        <v>169</v>
      </c>
      <c r="C254" s="748" t="s">
        <v>212</v>
      </c>
      <c r="D254" s="748" t="s">
        <v>187</v>
      </c>
      <c r="E254" s="748" t="s">
        <v>192</v>
      </c>
      <c r="F254" s="748" t="s">
        <v>213</v>
      </c>
      <c r="G254" s="749">
        <v>3111255</v>
      </c>
      <c r="H254" s="750">
        <v>209762</v>
      </c>
    </row>
    <row r="255" spans="1:8">
      <c r="A255" s="747">
        <v>253</v>
      </c>
      <c r="B255" s="748" t="s">
        <v>169</v>
      </c>
      <c r="C255" s="748" t="s">
        <v>212</v>
      </c>
      <c r="D255" s="748" t="s">
        <v>162</v>
      </c>
      <c r="E255" s="748" t="s">
        <v>163</v>
      </c>
      <c r="F255" s="748" t="s">
        <v>165</v>
      </c>
      <c r="G255" s="749">
        <v>3112211</v>
      </c>
      <c r="H255" s="750">
        <v>150000</v>
      </c>
    </row>
    <row r="256" spans="1:8">
      <c r="A256" s="747">
        <v>254</v>
      </c>
      <c r="B256" s="748" t="s">
        <v>170</v>
      </c>
      <c r="C256" s="748" t="s">
        <v>212</v>
      </c>
      <c r="D256" s="748" t="s">
        <v>128</v>
      </c>
      <c r="E256" s="748" t="s">
        <v>144</v>
      </c>
      <c r="F256" s="748" t="s">
        <v>216</v>
      </c>
      <c r="G256" s="749">
        <v>2210617</v>
      </c>
      <c r="H256" s="750">
        <v>4591959</v>
      </c>
    </row>
    <row r="257" spans="1:8">
      <c r="A257" s="747">
        <v>255</v>
      </c>
      <c r="B257" s="748" t="s">
        <v>170</v>
      </c>
      <c r="C257" s="748" t="s">
        <v>212</v>
      </c>
      <c r="D257" s="748" t="s">
        <v>187</v>
      </c>
      <c r="E257" s="748" t="s">
        <v>188</v>
      </c>
      <c r="F257" s="748" t="s">
        <v>217</v>
      </c>
      <c r="G257" s="749">
        <v>3111304</v>
      </c>
      <c r="H257" s="750">
        <v>8938749</v>
      </c>
    </row>
    <row r="258" spans="1:8">
      <c r="A258" s="747">
        <v>256</v>
      </c>
      <c r="B258" s="748" t="s">
        <v>170</v>
      </c>
      <c r="C258" s="748" t="s">
        <v>212</v>
      </c>
      <c r="D258" s="748" t="s">
        <v>187</v>
      </c>
      <c r="E258" s="748" t="s">
        <v>188</v>
      </c>
      <c r="F258" s="748" t="s">
        <v>218</v>
      </c>
      <c r="G258" s="749">
        <v>3111354</v>
      </c>
      <c r="H258" s="750">
        <v>1306872</v>
      </c>
    </row>
    <row r="259" spans="1:8">
      <c r="A259" s="747">
        <v>257</v>
      </c>
      <c r="B259" s="748" t="s">
        <v>114</v>
      </c>
      <c r="C259" s="748" t="s">
        <v>219</v>
      </c>
      <c r="D259" s="748" t="s">
        <v>116</v>
      </c>
      <c r="E259" s="748" t="s">
        <v>117</v>
      </c>
      <c r="F259" s="748" t="s">
        <v>118</v>
      </c>
      <c r="G259" s="749">
        <v>2111001</v>
      </c>
      <c r="H259" s="750">
        <v>614035</v>
      </c>
    </row>
    <row r="260" spans="1:8">
      <c r="A260" s="747">
        <v>258</v>
      </c>
      <c r="B260" s="748" t="s">
        <v>114</v>
      </c>
      <c r="C260" s="748" t="s">
        <v>219</v>
      </c>
      <c r="D260" s="748" t="s">
        <v>116</v>
      </c>
      <c r="E260" s="748" t="s">
        <v>117</v>
      </c>
      <c r="F260" s="748" t="s">
        <v>118</v>
      </c>
      <c r="G260" s="749">
        <v>2111001</v>
      </c>
      <c r="H260" s="750">
        <v>118831</v>
      </c>
    </row>
    <row r="261" spans="1:8">
      <c r="A261" s="747">
        <v>259</v>
      </c>
      <c r="B261" s="748" t="s">
        <v>114</v>
      </c>
      <c r="C261" s="748" t="s">
        <v>220</v>
      </c>
      <c r="D261" s="748" t="s">
        <v>116</v>
      </c>
      <c r="E261" s="748" t="s">
        <v>117</v>
      </c>
      <c r="F261" s="748" t="s">
        <v>118</v>
      </c>
      <c r="G261" s="749">
        <v>2111001</v>
      </c>
      <c r="H261" s="750">
        <v>180220</v>
      </c>
    </row>
    <row r="262" spans="1:8">
      <c r="A262" s="747">
        <v>260</v>
      </c>
      <c r="B262" s="748" t="s">
        <v>119</v>
      </c>
      <c r="C262" s="748" t="s">
        <v>221</v>
      </c>
      <c r="D262" s="748" t="s">
        <v>128</v>
      </c>
      <c r="E262" s="748" t="s">
        <v>148</v>
      </c>
      <c r="F262" s="748" t="s">
        <v>151</v>
      </c>
      <c r="G262" s="749">
        <v>2210709</v>
      </c>
      <c r="H262" s="750">
        <v>14000</v>
      </c>
    </row>
    <row r="263" spans="1:8">
      <c r="A263" s="747">
        <v>261</v>
      </c>
      <c r="B263" s="748" t="s">
        <v>119</v>
      </c>
      <c r="C263" s="748" t="s">
        <v>221</v>
      </c>
      <c r="D263" s="748" t="s">
        <v>128</v>
      </c>
      <c r="E263" s="748" t="s">
        <v>148</v>
      </c>
      <c r="F263" s="748" t="s">
        <v>149</v>
      </c>
      <c r="G263" s="749">
        <v>2210710</v>
      </c>
      <c r="H263" s="750">
        <v>3000</v>
      </c>
    </row>
    <row r="264" spans="1:8">
      <c r="A264" s="747">
        <v>262</v>
      </c>
      <c r="B264" s="748" t="s">
        <v>119</v>
      </c>
      <c r="C264" s="748" t="s">
        <v>221</v>
      </c>
      <c r="D264" s="748" t="s">
        <v>128</v>
      </c>
      <c r="E264" s="748" t="s">
        <v>148</v>
      </c>
      <c r="F264" s="748" t="s">
        <v>150</v>
      </c>
      <c r="G264" s="749">
        <v>2210711</v>
      </c>
      <c r="H264" s="750">
        <v>7000</v>
      </c>
    </row>
    <row r="265" spans="1:8">
      <c r="A265" s="747">
        <v>263</v>
      </c>
      <c r="B265" s="748" t="s">
        <v>119</v>
      </c>
      <c r="C265" s="748" t="s">
        <v>221</v>
      </c>
      <c r="D265" s="748" t="s">
        <v>153</v>
      </c>
      <c r="E265" s="748" t="s">
        <v>158</v>
      </c>
      <c r="F265" s="748" t="s">
        <v>160</v>
      </c>
      <c r="G265" s="749">
        <v>2821009</v>
      </c>
      <c r="H265" s="750">
        <v>10000</v>
      </c>
    </row>
    <row r="266" spans="1:8">
      <c r="A266" s="747">
        <v>264</v>
      </c>
      <c r="B266" s="748" t="s">
        <v>114</v>
      </c>
      <c r="C266" s="748" t="s">
        <v>222</v>
      </c>
      <c r="D266" s="748" t="s">
        <v>116</v>
      </c>
      <c r="E266" s="748" t="s">
        <v>117</v>
      </c>
      <c r="F266" s="748" t="s">
        <v>118</v>
      </c>
      <c r="G266" s="749">
        <v>2111001</v>
      </c>
      <c r="H266" s="750">
        <v>481409</v>
      </c>
    </row>
    <row r="267" spans="1:8">
      <c r="A267" s="747">
        <v>265</v>
      </c>
      <c r="B267" s="748" t="s">
        <v>114</v>
      </c>
      <c r="C267" s="748" t="s">
        <v>222</v>
      </c>
      <c r="D267" s="748" t="s">
        <v>128</v>
      </c>
      <c r="E267" s="748" t="s">
        <v>129</v>
      </c>
      <c r="F267" s="748" t="s">
        <v>130</v>
      </c>
      <c r="G267" s="749">
        <v>2210102</v>
      </c>
      <c r="H267" s="750">
        <v>2400</v>
      </c>
    </row>
    <row r="268" spans="1:8">
      <c r="A268" s="747">
        <v>266</v>
      </c>
      <c r="B268" s="748" t="s">
        <v>114</v>
      </c>
      <c r="C268" s="748" t="s">
        <v>222</v>
      </c>
      <c r="D268" s="748" t="s">
        <v>128</v>
      </c>
      <c r="E268" s="748" t="s">
        <v>134</v>
      </c>
      <c r="F268" s="748" t="s">
        <v>135</v>
      </c>
      <c r="G268" s="749">
        <v>2210201</v>
      </c>
      <c r="H268" s="750">
        <v>2500</v>
      </c>
    </row>
    <row r="269" spans="1:8">
      <c r="A269" s="747">
        <v>267</v>
      </c>
      <c r="B269" s="748" t="s">
        <v>114</v>
      </c>
      <c r="C269" s="748" t="s">
        <v>222</v>
      </c>
      <c r="D269" s="748" t="s">
        <v>128</v>
      </c>
      <c r="E269" s="748" t="s">
        <v>134</v>
      </c>
      <c r="F269" s="748" t="s">
        <v>137</v>
      </c>
      <c r="G269" s="749">
        <v>2210203</v>
      </c>
      <c r="H269" s="750">
        <v>1200</v>
      </c>
    </row>
    <row r="270" spans="1:8">
      <c r="A270" s="747">
        <v>268</v>
      </c>
      <c r="B270" s="748" t="s">
        <v>114</v>
      </c>
      <c r="C270" s="748" t="s">
        <v>222</v>
      </c>
      <c r="D270" s="748" t="s">
        <v>128</v>
      </c>
      <c r="E270" s="748" t="s">
        <v>140</v>
      </c>
      <c r="F270" s="748" t="s">
        <v>141</v>
      </c>
      <c r="G270" s="749">
        <v>2210502</v>
      </c>
      <c r="H270" s="750">
        <v>10101</v>
      </c>
    </row>
    <row r="271" spans="1:8">
      <c r="A271" s="747">
        <v>269</v>
      </c>
      <c r="B271" s="748" t="s">
        <v>114</v>
      </c>
      <c r="C271" s="748" t="s">
        <v>222</v>
      </c>
      <c r="D271" s="748" t="s">
        <v>128</v>
      </c>
      <c r="E271" s="748" t="s">
        <v>140</v>
      </c>
      <c r="F271" s="748" t="s">
        <v>143</v>
      </c>
      <c r="G271" s="749">
        <v>2210511</v>
      </c>
      <c r="H271" s="750">
        <v>10734</v>
      </c>
    </row>
    <row r="272" spans="1:8">
      <c r="A272" s="747">
        <v>270</v>
      </c>
      <c r="B272" s="748" t="s">
        <v>114</v>
      </c>
      <c r="C272" s="748" t="s">
        <v>222</v>
      </c>
      <c r="D272" s="748" t="s">
        <v>128</v>
      </c>
      <c r="E272" s="748" t="s">
        <v>144</v>
      </c>
      <c r="F272" s="748" t="s">
        <v>147</v>
      </c>
      <c r="G272" s="749">
        <v>2210623</v>
      </c>
      <c r="H272" s="750">
        <v>3066</v>
      </c>
    </row>
    <row r="273" spans="1:8">
      <c r="A273" s="747">
        <v>271</v>
      </c>
      <c r="B273" s="748" t="s">
        <v>119</v>
      </c>
      <c r="C273" s="748" t="s">
        <v>222</v>
      </c>
      <c r="D273" s="748" t="s">
        <v>128</v>
      </c>
      <c r="E273" s="748" t="s">
        <v>129</v>
      </c>
      <c r="F273" s="748" t="s">
        <v>130</v>
      </c>
      <c r="G273" s="749">
        <v>2210102</v>
      </c>
      <c r="H273" s="750">
        <v>3927</v>
      </c>
    </row>
    <row r="274" spans="1:8">
      <c r="A274" s="747">
        <v>272</v>
      </c>
      <c r="B274" s="748" t="s">
        <v>119</v>
      </c>
      <c r="C274" s="748" t="s">
        <v>222</v>
      </c>
      <c r="D274" s="748" t="s">
        <v>128</v>
      </c>
      <c r="E274" s="748" t="s">
        <v>134</v>
      </c>
      <c r="F274" s="748" t="s">
        <v>135</v>
      </c>
      <c r="G274" s="749">
        <v>2210201</v>
      </c>
      <c r="H274" s="750">
        <v>2618</v>
      </c>
    </row>
    <row r="275" spans="1:8">
      <c r="A275" s="747">
        <v>273</v>
      </c>
      <c r="B275" s="748" t="s">
        <v>119</v>
      </c>
      <c r="C275" s="748" t="s">
        <v>222</v>
      </c>
      <c r="D275" s="748" t="s">
        <v>128</v>
      </c>
      <c r="E275" s="748" t="s">
        <v>134</v>
      </c>
      <c r="F275" s="748" t="s">
        <v>137</v>
      </c>
      <c r="G275" s="749">
        <v>2210203</v>
      </c>
      <c r="H275" s="750">
        <v>1309</v>
      </c>
    </row>
    <row r="276" spans="1:8">
      <c r="A276" s="747">
        <v>274</v>
      </c>
      <c r="B276" s="748" t="s">
        <v>119</v>
      </c>
      <c r="C276" s="748" t="s">
        <v>222</v>
      </c>
      <c r="D276" s="748" t="s">
        <v>128</v>
      </c>
      <c r="E276" s="748" t="s">
        <v>140</v>
      </c>
      <c r="F276" s="748" t="s">
        <v>141</v>
      </c>
      <c r="G276" s="749">
        <v>2210502</v>
      </c>
      <c r="H276" s="750">
        <v>6545</v>
      </c>
    </row>
    <row r="277" spans="1:8">
      <c r="A277" s="747">
        <v>275</v>
      </c>
      <c r="B277" s="748" t="s">
        <v>119</v>
      </c>
      <c r="C277" s="748" t="s">
        <v>222</v>
      </c>
      <c r="D277" s="748" t="s">
        <v>128</v>
      </c>
      <c r="E277" s="748" t="s">
        <v>140</v>
      </c>
      <c r="F277" s="748" t="s">
        <v>143</v>
      </c>
      <c r="G277" s="749">
        <v>2210511</v>
      </c>
      <c r="H277" s="750">
        <v>7854</v>
      </c>
    </row>
    <row r="278" spans="1:8">
      <c r="A278" s="747">
        <v>276</v>
      </c>
      <c r="B278" s="748" t="s">
        <v>119</v>
      </c>
      <c r="C278" s="748" t="s">
        <v>222</v>
      </c>
      <c r="D278" s="748" t="s">
        <v>128</v>
      </c>
      <c r="E278" s="748" t="s">
        <v>144</v>
      </c>
      <c r="F278" s="748" t="s">
        <v>147</v>
      </c>
      <c r="G278" s="749">
        <v>2210623</v>
      </c>
      <c r="H278" s="750">
        <v>3927</v>
      </c>
    </row>
    <row r="279" spans="1:8">
      <c r="A279" s="747">
        <v>277</v>
      </c>
      <c r="B279" s="748" t="s">
        <v>119</v>
      </c>
      <c r="C279" s="748" t="s">
        <v>222</v>
      </c>
      <c r="D279" s="748" t="s">
        <v>128</v>
      </c>
      <c r="E279" s="748" t="s">
        <v>144</v>
      </c>
      <c r="F279" s="748" t="s">
        <v>223</v>
      </c>
      <c r="G279" s="749">
        <v>2210601</v>
      </c>
      <c r="H279" s="750">
        <v>313373</v>
      </c>
    </row>
    <row r="280" spans="1:8">
      <c r="A280" s="747">
        <v>278</v>
      </c>
      <c r="B280" s="748" t="s">
        <v>119</v>
      </c>
      <c r="C280" s="748" t="s">
        <v>222</v>
      </c>
      <c r="D280" s="748" t="s">
        <v>128</v>
      </c>
      <c r="E280" s="748" t="s">
        <v>144</v>
      </c>
      <c r="F280" s="748" t="s">
        <v>224</v>
      </c>
      <c r="G280" s="749">
        <v>2210610</v>
      </c>
      <c r="H280" s="750">
        <v>74613</v>
      </c>
    </row>
    <row r="281" spans="1:8">
      <c r="A281" s="747">
        <v>279</v>
      </c>
      <c r="B281" s="748" t="s">
        <v>119</v>
      </c>
      <c r="C281" s="748" t="s">
        <v>222</v>
      </c>
      <c r="D281" s="748" t="s">
        <v>187</v>
      </c>
      <c r="E281" s="748" t="s">
        <v>225</v>
      </c>
      <c r="F281" s="748" t="s">
        <v>222</v>
      </c>
      <c r="G281" s="749">
        <v>3111309</v>
      </c>
      <c r="H281" s="750">
        <v>59690</v>
      </c>
    </row>
    <row r="282" spans="1:8">
      <c r="A282" s="747">
        <v>280</v>
      </c>
      <c r="B282" s="748" t="s">
        <v>119</v>
      </c>
      <c r="C282" s="748" t="s">
        <v>222</v>
      </c>
      <c r="D282" s="748" t="s">
        <v>187</v>
      </c>
      <c r="E282" s="748" t="s">
        <v>225</v>
      </c>
      <c r="F282" s="748" t="s">
        <v>226</v>
      </c>
      <c r="G282" s="749">
        <v>3111311</v>
      </c>
      <c r="H282" s="750">
        <v>49742</v>
      </c>
    </row>
    <row r="283" spans="1:8">
      <c r="A283" s="747">
        <v>281</v>
      </c>
      <c r="B283" s="748" t="s">
        <v>168</v>
      </c>
      <c r="C283" s="748" t="s">
        <v>222</v>
      </c>
      <c r="D283" s="748" t="s">
        <v>128</v>
      </c>
      <c r="E283" s="748" t="s">
        <v>144</v>
      </c>
      <c r="F283" s="748" t="s">
        <v>223</v>
      </c>
      <c r="G283" s="749">
        <v>2210601</v>
      </c>
      <c r="H283" s="750">
        <v>366684</v>
      </c>
    </row>
    <row r="284" spans="1:8">
      <c r="A284" s="747">
        <v>282</v>
      </c>
      <c r="B284" s="748" t="s">
        <v>168</v>
      </c>
      <c r="C284" s="748" t="s">
        <v>222</v>
      </c>
      <c r="D284" s="748" t="s">
        <v>128</v>
      </c>
      <c r="E284" s="748" t="s">
        <v>144</v>
      </c>
      <c r="F284" s="748" t="s">
        <v>224</v>
      </c>
      <c r="G284" s="749">
        <v>2210610</v>
      </c>
      <c r="H284" s="750">
        <v>81257</v>
      </c>
    </row>
    <row r="285" spans="1:8">
      <c r="A285" s="747">
        <v>283</v>
      </c>
      <c r="B285" s="748" t="s">
        <v>168</v>
      </c>
      <c r="C285" s="748" t="s">
        <v>222</v>
      </c>
      <c r="D285" s="748" t="s">
        <v>187</v>
      </c>
      <c r="E285" s="748" t="s">
        <v>225</v>
      </c>
      <c r="F285" s="748" t="s">
        <v>222</v>
      </c>
      <c r="G285" s="749">
        <v>3111309</v>
      </c>
      <c r="H285" s="750">
        <v>59588</v>
      </c>
    </row>
    <row r="286" spans="1:8">
      <c r="A286" s="747">
        <v>284</v>
      </c>
      <c r="B286" s="748" t="s">
        <v>168</v>
      </c>
      <c r="C286" s="748" t="s">
        <v>222</v>
      </c>
      <c r="D286" s="748" t="s">
        <v>187</v>
      </c>
      <c r="E286" s="748" t="s">
        <v>225</v>
      </c>
      <c r="F286" s="748" t="s">
        <v>226</v>
      </c>
      <c r="G286" s="749">
        <v>3111311</v>
      </c>
      <c r="H286" s="750">
        <v>93896</v>
      </c>
    </row>
    <row r="287" spans="1:8">
      <c r="A287" s="747">
        <v>285</v>
      </c>
      <c r="B287" s="748" t="s">
        <v>169</v>
      </c>
      <c r="C287" s="748" t="s">
        <v>222</v>
      </c>
      <c r="D287" s="748" t="s">
        <v>128</v>
      </c>
      <c r="E287" s="748" t="s">
        <v>144</v>
      </c>
      <c r="F287" s="748" t="s">
        <v>223</v>
      </c>
      <c r="G287" s="749">
        <v>2210601</v>
      </c>
      <c r="H287" s="750">
        <v>439982</v>
      </c>
    </row>
    <row r="288" spans="1:8">
      <c r="A288" s="747">
        <v>286</v>
      </c>
      <c r="B288" s="748" t="s">
        <v>169</v>
      </c>
      <c r="C288" s="748" t="s">
        <v>222</v>
      </c>
      <c r="D288" s="748" t="s">
        <v>187</v>
      </c>
      <c r="E288" s="748" t="s">
        <v>225</v>
      </c>
      <c r="F288" s="748" t="s">
        <v>226</v>
      </c>
      <c r="G288" s="749">
        <v>3111311</v>
      </c>
      <c r="H288" s="750">
        <v>299982</v>
      </c>
    </row>
    <row r="289" spans="1:8">
      <c r="A289" s="747">
        <v>287</v>
      </c>
      <c r="B289" s="748" t="s">
        <v>170</v>
      </c>
      <c r="C289" s="748" t="s">
        <v>222</v>
      </c>
      <c r="D289" s="748" t="s">
        <v>187</v>
      </c>
      <c r="E289" s="748" t="s">
        <v>225</v>
      </c>
      <c r="F289" s="748" t="s">
        <v>226</v>
      </c>
      <c r="G289" s="749">
        <v>3111311</v>
      </c>
      <c r="H289" s="750">
        <v>14971306</v>
      </c>
    </row>
    <row r="290" spans="1:8">
      <c r="A290" s="747">
        <v>288</v>
      </c>
      <c r="B290" s="748" t="s">
        <v>170</v>
      </c>
      <c r="C290" s="748" t="s">
        <v>222</v>
      </c>
      <c r="D290" s="748" t="s">
        <v>187</v>
      </c>
      <c r="E290" s="748" t="s">
        <v>225</v>
      </c>
      <c r="F290" s="748" t="s">
        <v>227</v>
      </c>
      <c r="G290" s="749">
        <v>3111361</v>
      </c>
      <c r="H290" s="750">
        <v>41735400</v>
      </c>
    </row>
    <row r="291" spans="1:8">
      <c r="A291" s="747">
        <v>289</v>
      </c>
      <c r="B291" s="748" t="s">
        <v>170</v>
      </c>
      <c r="C291" s="748" t="s">
        <v>222</v>
      </c>
      <c r="D291" s="748" t="s">
        <v>187</v>
      </c>
      <c r="E291" s="748" t="s">
        <v>225</v>
      </c>
      <c r="F291" s="748" t="s">
        <v>228</v>
      </c>
      <c r="G291" s="749">
        <v>3111363</v>
      </c>
      <c r="H291" s="750">
        <v>4458935</v>
      </c>
    </row>
    <row r="292" spans="1:8">
      <c r="A292" s="747">
        <v>290</v>
      </c>
      <c r="B292" s="748" t="s">
        <v>114</v>
      </c>
      <c r="C292" s="748" t="s">
        <v>229</v>
      </c>
      <c r="D292" s="748" t="s">
        <v>116</v>
      </c>
      <c r="E292" s="748" t="s">
        <v>117</v>
      </c>
      <c r="F292" s="748" t="s">
        <v>118</v>
      </c>
      <c r="G292" s="749">
        <v>2111001</v>
      </c>
      <c r="H292" s="750">
        <v>170029</v>
      </c>
    </row>
    <row r="293" spans="1:8">
      <c r="A293" s="747">
        <v>291</v>
      </c>
      <c r="B293" s="748" t="s">
        <v>119</v>
      </c>
      <c r="C293" s="748" t="s">
        <v>229</v>
      </c>
      <c r="D293" s="748" t="s">
        <v>128</v>
      </c>
      <c r="E293" s="748" t="s">
        <v>129</v>
      </c>
      <c r="F293" s="748" t="s">
        <v>130</v>
      </c>
      <c r="G293" s="749">
        <v>2210102</v>
      </c>
      <c r="H293" s="750">
        <v>10000</v>
      </c>
    </row>
    <row r="294" spans="1:8">
      <c r="A294" s="747">
        <v>292</v>
      </c>
      <c r="B294" s="748" t="s">
        <v>119</v>
      </c>
      <c r="C294" s="748" t="s">
        <v>229</v>
      </c>
      <c r="D294" s="748" t="s">
        <v>128</v>
      </c>
      <c r="E294" s="748" t="s">
        <v>129</v>
      </c>
      <c r="F294" s="748" t="s">
        <v>195</v>
      </c>
      <c r="G294" s="749">
        <v>2210104</v>
      </c>
      <c r="H294" s="750">
        <v>700</v>
      </c>
    </row>
    <row r="295" spans="1:8">
      <c r="A295" s="747">
        <v>293</v>
      </c>
      <c r="B295" s="748" t="s">
        <v>119</v>
      </c>
      <c r="C295" s="748" t="s">
        <v>229</v>
      </c>
      <c r="D295" s="748" t="s">
        <v>128</v>
      </c>
      <c r="E295" s="748" t="s">
        <v>134</v>
      </c>
      <c r="F295" s="748" t="s">
        <v>137</v>
      </c>
      <c r="G295" s="749">
        <v>2210203</v>
      </c>
      <c r="H295" s="750">
        <v>1500</v>
      </c>
    </row>
    <row r="296" spans="1:8">
      <c r="A296" s="747">
        <v>294</v>
      </c>
      <c r="B296" s="748" t="s">
        <v>119</v>
      </c>
      <c r="C296" s="748" t="s">
        <v>229</v>
      </c>
      <c r="D296" s="748" t="s">
        <v>128</v>
      </c>
      <c r="E296" s="748" t="s">
        <v>140</v>
      </c>
      <c r="F296" s="748" t="s">
        <v>143</v>
      </c>
      <c r="G296" s="749">
        <v>2210511</v>
      </c>
      <c r="H296" s="750">
        <v>2100</v>
      </c>
    </row>
    <row r="297" spans="1:8">
      <c r="A297" s="747">
        <v>295</v>
      </c>
      <c r="B297" s="748" t="s">
        <v>119</v>
      </c>
      <c r="C297" s="748" t="s">
        <v>229</v>
      </c>
      <c r="D297" s="748" t="s">
        <v>128</v>
      </c>
      <c r="E297" s="748" t="s">
        <v>148</v>
      </c>
      <c r="F297" s="748" t="s">
        <v>151</v>
      </c>
      <c r="G297" s="749">
        <v>2210709</v>
      </c>
      <c r="H297" s="750">
        <v>2000</v>
      </c>
    </row>
    <row r="298" spans="1:8">
      <c r="A298" s="747">
        <v>296</v>
      </c>
      <c r="B298" s="748" t="s">
        <v>119</v>
      </c>
      <c r="C298" s="748" t="s">
        <v>229</v>
      </c>
      <c r="D298" s="748" t="s">
        <v>128</v>
      </c>
      <c r="E298" s="748" t="s">
        <v>148</v>
      </c>
      <c r="F298" s="748" t="s">
        <v>149</v>
      </c>
      <c r="G298" s="749">
        <v>2210710</v>
      </c>
      <c r="H298" s="750">
        <v>4200</v>
      </c>
    </row>
    <row r="299" spans="1:8">
      <c r="A299" s="747">
        <v>297</v>
      </c>
      <c r="B299" s="748" t="s">
        <v>114</v>
      </c>
      <c r="C299" s="748" t="s">
        <v>230</v>
      </c>
      <c r="D299" s="748" t="s">
        <v>116</v>
      </c>
      <c r="E299" s="748" t="s">
        <v>117</v>
      </c>
      <c r="F299" s="748" t="s">
        <v>118</v>
      </c>
      <c r="G299" s="749">
        <v>2111001</v>
      </c>
      <c r="H299" s="750">
        <v>282541</v>
      </c>
    </row>
    <row r="300" spans="1:8">
      <c r="A300" s="747">
        <v>298</v>
      </c>
      <c r="B300" s="748" t="s">
        <v>114</v>
      </c>
      <c r="C300" s="748" t="s">
        <v>230</v>
      </c>
      <c r="D300" s="748" t="s">
        <v>128</v>
      </c>
      <c r="E300" s="748" t="s">
        <v>129</v>
      </c>
      <c r="F300" s="748" t="s">
        <v>130</v>
      </c>
      <c r="G300" s="749">
        <v>2210102</v>
      </c>
      <c r="H300" s="750">
        <v>3000</v>
      </c>
    </row>
    <row r="301" spans="1:8">
      <c r="A301" s="747">
        <v>299</v>
      </c>
      <c r="B301" s="748" t="s">
        <v>114</v>
      </c>
      <c r="C301" s="748" t="s">
        <v>230</v>
      </c>
      <c r="D301" s="748" t="s">
        <v>128</v>
      </c>
      <c r="E301" s="748" t="s">
        <v>140</v>
      </c>
      <c r="F301" s="748" t="s">
        <v>143</v>
      </c>
      <c r="G301" s="749">
        <v>2210511</v>
      </c>
      <c r="H301" s="750">
        <v>5000</v>
      </c>
    </row>
    <row r="302" spans="1:8">
      <c r="A302" s="747">
        <v>300</v>
      </c>
      <c r="B302" s="748" t="s">
        <v>114</v>
      </c>
      <c r="C302" s="748" t="s">
        <v>230</v>
      </c>
      <c r="D302" s="748" t="s">
        <v>128</v>
      </c>
      <c r="E302" s="748" t="s">
        <v>148</v>
      </c>
      <c r="F302" s="748" t="s">
        <v>149</v>
      </c>
      <c r="G302" s="749">
        <v>2210710</v>
      </c>
      <c r="H302" s="750">
        <v>2000</v>
      </c>
    </row>
    <row r="303" spans="1:8">
      <c r="A303" s="747">
        <v>301</v>
      </c>
      <c r="B303" s="748" t="s">
        <v>119</v>
      </c>
      <c r="C303" s="748" t="s">
        <v>230</v>
      </c>
      <c r="D303" s="748" t="s">
        <v>128</v>
      </c>
      <c r="E303" s="748" t="s">
        <v>140</v>
      </c>
      <c r="F303" s="748" t="s">
        <v>143</v>
      </c>
      <c r="G303" s="749">
        <v>2210511</v>
      </c>
      <c r="H303" s="750">
        <v>8500</v>
      </c>
    </row>
    <row r="304" spans="1:8">
      <c r="A304" s="747">
        <v>302</v>
      </c>
      <c r="B304" s="748" t="s">
        <v>119</v>
      </c>
      <c r="C304" s="748" t="s">
        <v>230</v>
      </c>
      <c r="D304" s="748" t="s">
        <v>128</v>
      </c>
      <c r="E304" s="748" t="s">
        <v>148</v>
      </c>
      <c r="F304" s="748" t="s">
        <v>149</v>
      </c>
      <c r="G304" s="749">
        <v>2210710</v>
      </c>
      <c r="H304" s="750">
        <v>2000</v>
      </c>
    </row>
    <row r="305" spans="1:8">
      <c r="A305" s="747"/>
      <c r="B305" s="748"/>
      <c r="C305" s="748"/>
      <c r="D305" s="748"/>
      <c r="E305" s="748"/>
      <c r="F305" s="748"/>
      <c r="G305" s="749"/>
      <c r="H305" s="750"/>
    </row>
    <row r="306" spans="1:8">
      <c r="A306" s="747"/>
      <c r="B306" s="748"/>
      <c r="C306" s="748"/>
      <c r="D306" s="748"/>
      <c r="E306" s="748"/>
      <c r="F306" s="748"/>
      <c r="G306" s="749"/>
      <c r="H306" s="750">
        <f>SUM(H3:H305)</f>
        <v>103043281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68"/>
  <sheetViews>
    <sheetView workbookViewId="0">
      <pane ySplit="2" topLeftCell="A32" activePane="bottomLeft" state="frozen"/>
      <selection/>
      <selection pane="bottomLeft" activeCell="I23" sqref="I23"/>
    </sheetView>
  </sheetViews>
  <sheetFormatPr defaultColWidth="10.2166666666667" defaultRowHeight="13"/>
  <cols>
    <col min="1" max="1" width="3.55833333333333" style="711" customWidth="1"/>
    <col min="2" max="2" width="22" style="712" customWidth="1"/>
    <col min="3" max="3" width="30.4416666666667" style="713" customWidth="1"/>
    <col min="4" max="4" width="36.6666666666667" style="713" customWidth="1"/>
    <col min="5" max="5" width="6.88333333333333" style="714" customWidth="1"/>
    <col min="6" max="6" width="7.21666666666667" style="713" customWidth="1"/>
    <col min="7" max="7" width="13.1083333333333" style="715" customWidth="1"/>
    <col min="8" max="9" width="10.2166666666667" style="712"/>
    <col min="10" max="10" width="22.6666666666667" style="712" customWidth="1"/>
    <col min="11" max="11" width="31.2166666666667" style="716" customWidth="1"/>
    <col min="12" max="12" width="13.1083333333333" style="715" customWidth="1"/>
    <col min="13" max="13" width="13.2166666666667" style="717" customWidth="1"/>
    <col min="14" max="14" width="13.1083333333333" style="715" customWidth="1"/>
    <col min="15" max="15" width="11.2166666666667" style="717" customWidth="1"/>
    <col min="16" max="16384" width="10.2166666666667" style="712"/>
  </cols>
  <sheetData>
    <row r="2" s="710" customFormat="1" ht="26" spans="1:15">
      <c r="A2" s="718" t="s">
        <v>106</v>
      </c>
      <c r="B2" s="719" t="s">
        <v>231</v>
      </c>
      <c r="C2" s="720" t="s">
        <v>232</v>
      </c>
      <c r="D2" s="720" t="s">
        <v>233</v>
      </c>
      <c r="E2" s="721" t="s">
        <v>234</v>
      </c>
      <c r="F2" s="720" t="s">
        <v>235</v>
      </c>
      <c r="G2" s="722" t="s">
        <v>113</v>
      </c>
      <c r="K2" s="729"/>
      <c r="L2" s="730"/>
      <c r="M2" s="731"/>
      <c r="N2" s="730"/>
      <c r="O2" s="731"/>
    </row>
    <row r="3" spans="1:13">
      <c r="A3" s="723">
        <v>1</v>
      </c>
      <c r="B3" s="724" t="s">
        <v>236</v>
      </c>
      <c r="C3" s="725" t="s">
        <v>237</v>
      </c>
      <c r="D3" s="725" t="s">
        <v>211</v>
      </c>
      <c r="E3" s="726" t="s">
        <v>238</v>
      </c>
      <c r="F3" s="725" t="s">
        <v>239</v>
      </c>
      <c r="G3" s="727">
        <v>67500</v>
      </c>
      <c r="J3" s="732" t="str" cm="1">
        <f t="array" ref="J3:L16">_xlfn.GROUPBY(B2:C63,G2:G63,_xleta.SUM,3)</f>
        <v>Revenue Item</v>
      </c>
      <c r="K3" s="733" t="str">
        <v>Type</v>
      </c>
      <c r="L3" s="734" t="str">
        <v>Amount</v>
      </c>
      <c r="M3" s="735"/>
    </row>
    <row r="4" spans="1:13">
      <c r="A4" s="723">
        <v>2</v>
      </c>
      <c r="B4" s="724" t="s">
        <v>236</v>
      </c>
      <c r="C4" s="725" t="s">
        <v>240</v>
      </c>
      <c r="D4" s="725" t="s">
        <v>241</v>
      </c>
      <c r="E4" s="726" t="s">
        <v>242</v>
      </c>
      <c r="F4" s="725" t="s">
        <v>114</v>
      </c>
      <c r="G4" s="727">
        <v>13000344.28</v>
      </c>
      <c r="J4" s="724" t="str">
        <v>Fines, Penalties, and Forfeits</v>
      </c>
      <c r="K4" s="736" t="str">
        <v>Fines</v>
      </c>
      <c r="L4" s="736">
        <v>420000</v>
      </c>
      <c r="M4" s="735"/>
    </row>
    <row r="5" spans="1:13">
      <c r="A5" s="723">
        <v>3</v>
      </c>
      <c r="B5" s="724" t="s">
        <v>236</v>
      </c>
      <c r="C5" s="725" t="s">
        <v>243</v>
      </c>
      <c r="D5" s="725" t="s">
        <v>244</v>
      </c>
      <c r="E5" s="726" t="s">
        <v>245</v>
      </c>
      <c r="F5" s="725" t="s">
        <v>169</v>
      </c>
      <c r="G5" s="727">
        <v>2910592.51</v>
      </c>
      <c r="J5" s="724" t="str">
        <v>Grants</v>
      </c>
      <c r="K5" s="736" t="str">
        <v>District Assemblies Common Fund</v>
      </c>
      <c r="L5" s="728">
        <v>3712017.88</v>
      </c>
      <c r="M5" s="735"/>
    </row>
    <row r="6" spans="1:13">
      <c r="A6" s="723">
        <v>4</v>
      </c>
      <c r="B6" s="724" t="s">
        <v>236</v>
      </c>
      <c r="C6" s="725" t="s">
        <v>243</v>
      </c>
      <c r="D6" s="725" t="s">
        <v>246</v>
      </c>
      <c r="E6" s="726" t="s">
        <v>247</v>
      </c>
      <c r="F6" s="725" t="s">
        <v>169</v>
      </c>
      <c r="G6" s="727">
        <v>801425.37</v>
      </c>
      <c r="J6" s="724" t="str">
        <v>Grants</v>
      </c>
      <c r="K6" s="736" t="str">
        <v>District Assemblies Common Fund-RFG</v>
      </c>
      <c r="L6" s="728">
        <v>1616370</v>
      </c>
      <c r="M6" s="735"/>
    </row>
    <row r="7" spans="1:13">
      <c r="A7" s="723">
        <v>5</v>
      </c>
      <c r="B7" s="724" t="s">
        <v>236</v>
      </c>
      <c r="C7" s="725" t="s">
        <v>240</v>
      </c>
      <c r="D7" s="725" t="s">
        <v>248</v>
      </c>
      <c r="E7" s="726" t="s">
        <v>249</v>
      </c>
      <c r="F7" s="725" t="s">
        <v>114</v>
      </c>
      <c r="G7" s="727">
        <v>150000</v>
      </c>
      <c r="J7" s="724" t="str">
        <v>Grants</v>
      </c>
      <c r="K7" s="736" t="str">
        <v>Ghana Secondary City Support Program</v>
      </c>
      <c r="L7" s="728">
        <v>77782285.92</v>
      </c>
      <c r="M7" s="735"/>
    </row>
    <row r="8" spans="1:13">
      <c r="A8" s="723">
        <v>6</v>
      </c>
      <c r="B8" s="724" t="s">
        <v>236</v>
      </c>
      <c r="C8" s="725" t="s">
        <v>250</v>
      </c>
      <c r="D8" s="725" t="s">
        <v>251</v>
      </c>
      <c r="E8" s="726" t="s">
        <v>252</v>
      </c>
      <c r="F8" s="725" t="s">
        <v>169</v>
      </c>
      <c r="G8" s="727">
        <v>1616370</v>
      </c>
      <c r="J8" s="724" t="str">
        <v>Grants</v>
      </c>
      <c r="K8" s="736" t="str">
        <v>GOG-Decentralized Department</v>
      </c>
      <c r="L8" s="728">
        <v>13150344.28</v>
      </c>
      <c r="M8" s="735"/>
    </row>
    <row r="9" spans="1:13">
      <c r="A9" s="723">
        <v>7</v>
      </c>
      <c r="B9" s="724" t="s">
        <v>236</v>
      </c>
      <c r="C9" s="725" t="s">
        <v>253</v>
      </c>
      <c r="D9" s="725" t="s">
        <v>254</v>
      </c>
      <c r="E9" s="726" t="s">
        <v>255</v>
      </c>
      <c r="F9" s="725" t="s">
        <v>256</v>
      </c>
      <c r="G9" s="727">
        <v>77782285.92</v>
      </c>
      <c r="J9" s="724" t="str">
        <v>Grants</v>
      </c>
      <c r="K9" s="736" t="str">
        <v>Other Donors Support </v>
      </c>
      <c r="L9" s="728">
        <v>67500</v>
      </c>
      <c r="M9" s="735"/>
    </row>
    <row r="10" spans="1:13">
      <c r="A10" s="723">
        <v>8</v>
      </c>
      <c r="B10" s="724" t="s">
        <v>257</v>
      </c>
      <c r="C10" s="725" t="s">
        <v>258</v>
      </c>
      <c r="D10" s="725" t="s">
        <v>259</v>
      </c>
      <c r="E10" s="726" t="s">
        <v>260</v>
      </c>
      <c r="F10" s="725" t="s">
        <v>119</v>
      </c>
      <c r="G10" s="727">
        <v>1265887.82</v>
      </c>
      <c r="J10" s="724" t="str">
        <v>Property Income</v>
      </c>
      <c r="K10" s="736" t="str">
        <v>Land </v>
      </c>
      <c r="L10" s="728">
        <v>60885</v>
      </c>
      <c r="M10" s="735"/>
    </row>
    <row r="11" spans="1:13">
      <c r="A11" s="723">
        <v>9</v>
      </c>
      <c r="B11" s="724" t="s">
        <v>257</v>
      </c>
      <c r="C11" s="725" t="s">
        <v>261</v>
      </c>
      <c r="D11" s="725" t="s">
        <v>262</v>
      </c>
      <c r="E11" s="726" t="s">
        <v>263</v>
      </c>
      <c r="F11" s="725" t="s">
        <v>119</v>
      </c>
      <c r="G11" s="727">
        <v>250000</v>
      </c>
      <c r="J11" s="724" t="str">
        <v>Property Income</v>
      </c>
      <c r="K11" s="736" t="str">
        <v>Rates</v>
      </c>
      <c r="L11" s="728">
        <v>1265887.82</v>
      </c>
      <c r="M11" s="735"/>
    </row>
    <row r="12" spans="1:13">
      <c r="A12" s="723">
        <v>10</v>
      </c>
      <c r="B12" s="724" t="s">
        <v>257</v>
      </c>
      <c r="C12" s="725" t="s">
        <v>157</v>
      </c>
      <c r="D12" s="725" t="s">
        <v>264</v>
      </c>
      <c r="E12" s="726" t="s">
        <v>265</v>
      </c>
      <c r="F12" s="725" t="s">
        <v>119</v>
      </c>
      <c r="G12" s="727">
        <v>724187.44</v>
      </c>
      <c r="J12" s="724" t="str">
        <v>Property Income</v>
      </c>
      <c r="K12" s="736" t="str">
        <v>Rent</v>
      </c>
      <c r="L12" s="728">
        <v>784249.1</v>
      </c>
      <c r="M12" s="735"/>
    </row>
    <row r="13" spans="1:13">
      <c r="A13" s="723">
        <v>11</v>
      </c>
      <c r="B13" s="724" t="s">
        <v>257</v>
      </c>
      <c r="C13" s="725" t="s">
        <v>157</v>
      </c>
      <c r="D13" s="725" t="s">
        <v>266</v>
      </c>
      <c r="E13" s="726" t="s">
        <v>267</v>
      </c>
      <c r="F13" s="725" t="s">
        <v>119</v>
      </c>
      <c r="G13" s="727">
        <v>60061.66</v>
      </c>
      <c r="J13" s="724" t="str">
        <v>Property Income</v>
      </c>
      <c r="K13" s="736" t="str">
        <v>Royalties</v>
      </c>
      <c r="L13" s="728">
        <v>250000</v>
      </c>
      <c r="M13" s="735"/>
    </row>
    <row r="14" spans="1:13">
      <c r="A14" s="723">
        <v>12</v>
      </c>
      <c r="B14" s="724" t="s">
        <v>257</v>
      </c>
      <c r="C14" s="725" t="s">
        <v>268</v>
      </c>
      <c r="D14" s="725" t="s">
        <v>269</v>
      </c>
      <c r="E14" s="726" t="s">
        <v>270</v>
      </c>
      <c r="F14" s="725" t="s">
        <v>119</v>
      </c>
      <c r="G14" s="727">
        <v>1000</v>
      </c>
      <c r="J14" s="724" t="str">
        <v>Sales of Goods and Services</v>
      </c>
      <c r="K14" s="736" t="str">
        <v>Fees</v>
      </c>
      <c r="L14" s="728">
        <v>2075002.38</v>
      </c>
      <c r="M14" s="735"/>
    </row>
    <row r="15" spans="1:13">
      <c r="A15" s="723">
        <v>13</v>
      </c>
      <c r="B15" s="724" t="s">
        <v>257</v>
      </c>
      <c r="C15" s="725" t="s">
        <v>268</v>
      </c>
      <c r="D15" s="725" t="s">
        <v>271</v>
      </c>
      <c r="E15" s="726" t="s">
        <v>272</v>
      </c>
      <c r="F15" s="725" t="s">
        <v>119</v>
      </c>
      <c r="G15" s="727">
        <v>3450</v>
      </c>
      <c r="J15" s="724" t="str">
        <v>Sales of Goods and Services</v>
      </c>
      <c r="K15" s="736" t="str">
        <v>Lincense</v>
      </c>
      <c r="L15" s="728">
        <v>1834706.01</v>
      </c>
      <c r="M15" s="735"/>
    </row>
    <row r="16" spans="1:13">
      <c r="A16" s="723">
        <v>14</v>
      </c>
      <c r="B16" s="724" t="s">
        <v>257</v>
      </c>
      <c r="C16" s="725" t="s">
        <v>268</v>
      </c>
      <c r="D16" s="725" t="s">
        <v>273</v>
      </c>
      <c r="E16" s="726" t="s">
        <v>274</v>
      </c>
      <c r="F16" s="725" t="s">
        <v>119</v>
      </c>
      <c r="G16" s="727">
        <v>56435</v>
      </c>
      <c r="J16" s="724" t="str">
        <v>Grand totals</v>
      </c>
      <c r="K16" s="736" t="str">
        <v/>
      </c>
      <c r="L16" s="728">
        <v>103019248.39</v>
      </c>
      <c r="M16" s="735"/>
    </row>
    <row r="17" spans="1:7">
      <c r="A17" s="723">
        <v>15</v>
      </c>
      <c r="B17" s="724" t="s">
        <v>275</v>
      </c>
      <c r="C17" s="725" t="s">
        <v>276</v>
      </c>
      <c r="D17" s="725" t="s">
        <v>277</v>
      </c>
      <c r="E17" s="726" t="s">
        <v>278</v>
      </c>
      <c r="F17" s="725" t="s">
        <v>119</v>
      </c>
      <c r="G17" s="727">
        <v>66376.15</v>
      </c>
    </row>
    <row r="18" spans="1:7">
      <c r="A18" s="723">
        <v>16</v>
      </c>
      <c r="B18" s="724" t="s">
        <v>275</v>
      </c>
      <c r="C18" s="725" t="s">
        <v>276</v>
      </c>
      <c r="D18" s="725" t="s">
        <v>279</v>
      </c>
      <c r="E18" s="726" t="s">
        <v>280</v>
      </c>
      <c r="F18" s="725" t="s">
        <v>119</v>
      </c>
      <c r="G18" s="727">
        <v>7645</v>
      </c>
    </row>
    <row r="19" spans="1:7">
      <c r="A19" s="723">
        <v>17</v>
      </c>
      <c r="B19" s="724" t="s">
        <v>275</v>
      </c>
      <c r="C19" s="725" t="s">
        <v>276</v>
      </c>
      <c r="D19" s="725" t="s">
        <v>281</v>
      </c>
      <c r="E19" s="726" t="s">
        <v>282</v>
      </c>
      <c r="F19" s="725" t="s">
        <v>119</v>
      </c>
      <c r="G19" s="727">
        <v>16001.18</v>
      </c>
    </row>
    <row r="20" spans="1:7">
      <c r="A20" s="723">
        <v>18</v>
      </c>
      <c r="B20" s="724" t="s">
        <v>275</v>
      </c>
      <c r="C20" s="725" t="s">
        <v>276</v>
      </c>
      <c r="D20" s="725" t="s">
        <v>283</v>
      </c>
      <c r="E20" s="726" t="s">
        <v>284</v>
      </c>
      <c r="F20" s="725" t="s">
        <v>119</v>
      </c>
      <c r="G20" s="727">
        <v>10020</v>
      </c>
    </row>
    <row r="21" spans="1:7">
      <c r="A21" s="723">
        <v>19</v>
      </c>
      <c r="B21" s="724" t="s">
        <v>275</v>
      </c>
      <c r="C21" s="725" t="s">
        <v>276</v>
      </c>
      <c r="D21" s="725" t="s">
        <v>285</v>
      </c>
      <c r="E21" s="726" t="s">
        <v>286</v>
      </c>
      <c r="F21" s="725" t="s">
        <v>119</v>
      </c>
      <c r="G21" s="727">
        <v>4680</v>
      </c>
    </row>
    <row r="22" spans="1:7">
      <c r="A22" s="723">
        <v>20</v>
      </c>
      <c r="B22" s="724" t="s">
        <v>275</v>
      </c>
      <c r="C22" s="725" t="s">
        <v>276</v>
      </c>
      <c r="D22" s="725" t="s">
        <v>287</v>
      </c>
      <c r="E22" s="726" t="s">
        <v>288</v>
      </c>
      <c r="F22" s="725" t="s">
        <v>119</v>
      </c>
      <c r="G22" s="727">
        <v>4680</v>
      </c>
    </row>
    <row r="23" spans="1:7">
      <c r="A23" s="723">
        <v>21</v>
      </c>
      <c r="B23" s="724" t="s">
        <v>275</v>
      </c>
      <c r="C23" s="725" t="s">
        <v>276</v>
      </c>
      <c r="D23" s="725" t="s">
        <v>289</v>
      </c>
      <c r="E23" s="726" t="s">
        <v>290</v>
      </c>
      <c r="F23" s="725" t="s">
        <v>119</v>
      </c>
      <c r="G23" s="727">
        <v>1725</v>
      </c>
    </row>
    <row r="24" spans="1:7">
      <c r="A24" s="723">
        <v>22</v>
      </c>
      <c r="B24" s="724" t="s">
        <v>275</v>
      </c>
      <c r="C24" s="725" t="s">
        <v>276</v>
      </c>
      <c r="D24" s="725" t="s">
        <v>291</v>
      </c>
      <c r="E24" s="726" t="s">
        <v>292</v>
      </c>
      <c r="F24" s="725" t="s">
        <v>119</v>
      </c>
      <c r="G24" s="727">
        <v>21160</v>
      </c>
    </row>
    <row r="25" spans="1:7">
      <c r="A25" s="723">
        <v>23</v>
      </c>
      <c r="B25" s="724" t="s">
        <v>275</v>
      </c>
      <c r="C25" s="725" t="s">
        <v>276</v>
      </c>
      <c r="D25" s="725" t="s">
        <v>293</v>
      </c>
      <c r="E25" s="726" t="s">
        <v>294</v>
      </c>
      <c r="F25" s="725" t="s">
        <v>119</v>
      </c>
      <c r="G25" s="727">
        <v>10915</v>
      </c>
    </row>
    <row r="26" spans="1:7">
      <c r="A26" s="723">
        <v>24</v>
      </c>
      <c r="B26" s="724" t="s">
        <v>275</v>
      </c>
      <c r="C26" s="725" t="s">
        <v>276</v>
      </c>
      <c r="D26" s="725" t="s">
        <v>295</v>
      </c>
      <c r="E26" s="726" t="s">
        <v>296</v>
      </c>
      <c r="F26" s="725" t="s">
        <v>119</v>
      </c>
      <c r="G26" s="727">
        <v>8750</v>
      </c>
    </row>
    <row r="27" spans="1:7">
      <c r="A27" s="723">
        <v>25</v>
      </c>
      <c r="B27" s="724" t="s">
        <v>275</v>
      </c>
      <c r="C27" s="725" t="s">
        <v>276</v>
      </c>
      <c r="D27" s="725" t="s">
        <v>297</v>
      </c>
      <c r="E27" s="726" t="s">
        <v>298</v>
      </c>
      <c r="F27" s="725" t="s">
        <v>119</v>
      </c>
      <c r="G27" s="727">
        <v>414</v>
      </c>
    </row>
    <row r="28" spans="1:7">
      <c r="A28" s="723">
        <v>26</v>
      </c>
      <c r="B28" s="724" t="s">
        <v>275</v>
      </c>
      <c r="C28" s="725" t="s">
        <v>276</v>
      </c>
      <c r="D28" s="725" t="s">
        <v>299</v>
      </c>
      <c r="E28" s="726" t="s">
        <v>300</v>
      </c>
      <c r="F28" s="725" t="s">
        <v>119</v>
      </c>
      <c r="G28" s="727">
        <v>15000</v>
      </c>
    </row>
    <row r="29" spans="1:7">
      <c r="A29" s="723">
        <v>27</v>
      </c>
      <c r="B29" s="724" t="s">
        <v>275</v>
      </c>
      <c r="C29" s="725" t="s">
        <v>276</v>
      </c>
      <c r="D29" s="725" t="s">
        <v>301</v>
      </c>
      <c r="E29" s="726" t="s">
        <v>302</v>
      </c>
      <c r="F29" s="725" t="s">
        <v>119</v>
      </c>
      <c r="G29" s="727">
        <v>117625</v>
      </c>
    </row>
    <row r="30" spans="1:7">
      <c r="A30" s="723">
        <v>28</v>
      </c>
      <c r="B30" s="724" t="s">
        <v>275</v>
      </c>
      <c r="C30" s="725" t="s">
        <v>276</v>
      </c>
      <c r="D30" s="725" t="s">
        <v>303</v>
      </c>
      <c r="E30" s="726" t="s">
        <v>304</v>
      </c>
      <c r="F30" s="725" t="s">
        <v>119</v>
      </c>
      <c r="G30" s="727">
        <v>8800</v>
      </c>
    </row>
    <row r="31" spans="1:7">
      <c r="A31" s="723">
        <v>29</v>
      </c>
      <c r="B31" s="724" t="s">
        <v>275</v>
      </c>
      <c r="C31" s="725" t="s">
        <v>276</v>
      </c>
      <c r="D31" s="725" t="s">
        <v>305</v>
      </c>
      <c r="E31" s="726" t="s">
        <v>306</v>
      </c>
      <c r="F31" s="725" t="s">
        <v>119</v>
      </c>
      <c r="G31" s="727">
        <v>1437.5</v>
      </c>
    </row>
    <row r="32" spans="1:7">
      <c r="A32" s="723">
        <v>30</v>
      </c>
      <c r="B32" s="724" t="s">
        <v>275</v>
      </c>
      <c r="C32" s="725" t="s">
        <v>276</v>
      </c>
      <c r="D32" s="725" t="s">
        <v>307</v>
      </c>
      <c r="E32" s="726" t="s">
        <v>308</v>
      </c>
      <c r="F32" s="725" t="s">
        <v>119</v>
      </c>
      <c r="G32" s="727">
        <v>747.5</v>
      </c>
    </row>
    <row r="33" spans="1:7">
      <c r="A33" s="723">
        <v>31</v>
      </c>
      <c r="B33" s="724" t="s">
        <v>275</v>
      </c>
      <c r="C33" s="725" t="s">
        <v>276</v>
      </c>
      <c r="D33" s="725" t="s">
        <v>309</v>
      </c>
      <c r="E33" s="726" t="s">
        <v>310</v>
      </c>
      <c r="F33" s="725" t="s">
        <v>119</v>
      </c>
      <c r="G33" s="727">
        <v>3150</v>
      </c>
    </row>
    <row r="34" spans="1:7">
      <c r="A34" s="723">
        <v>32</v>
      </c>
      <c r="B34" s="724" t="s">
        <v>275</v>
      </c>
      <c r="C34" s="725" t="s">
        <v>276</v>
      </c>
      <c r="D34" s="725" t="s">
        <v>311</v>
      </c>
      <c r="E34" s="726" t="s">
        <v>312</v>
      </c>
      <c r="F34" s="725" t="s">
        <v>119</v>
      </c>
      <c r="G34" s="727">
        <v>677000</v>
      </c>
    </row>
    <row r="35" spans="1:7">
      <c r="A35" s="723">
        <v>33</v>
      </c>
      <c r="B35" s="724" t="s">
        <v>275</v>
      </c>
      <c r="C35" s="725" t="s">
        <v>276</v>
      </c>
      <c r="D35" s="725" t="s">
        <v>313</v>
      </c>
      <c r="E35" s="726" t="s">
        <v>314</v>
      </c>
      <c r="F35" s="725" t="s">
        <v>119</v>
      </c>
      <c r="G35" s="727">
        <v>150000</v>
      </c>
    </row>
    <row r="36" spans="1:7">
      <c r="A36" s="723">
        <v>34</v>
      </c>
      <c r="B36" s="724" t="s">
        <v>275</v>
      </c>
      <c r="C36" s="725" t="s">
        <v>276</v>
      </c>
      <c r="D36" s="725" t="s">
        <v>315</v>
      </c>
      <c r="E36" s="726" t="s">
        <v>316</v>
      </c>
      <c r="F36" s="725" t="s">
        <v>119</v>
      </c>
      <c r="G36" s="727">
        <v>73001</v>
      </c>
    </row>
    <row r="37" spans="1:7">
      <c r="A37" s="723">
        <v>35</v>
      </c>
      <c r="B37" s="724" t="s">
        <v>275</v>
      </c>
      <c r="C37" s="725" t="s">
        <v>276</v>
      </c>
      <c r="D37" s="725" t="s">
        <v>317</v>
      </c>
      <c r="E37" s="726" t="s">
        <v>318</v>
      </c>
      <c r="F37" s="725" t="s">
        <v>119</v>
      </c>
      <c r="G37" s="727">
        <v>393206.18</v>
      </c>
    </row>
    <row r="38" spans="1:7">
      <c r="A38" s="723">
        <v>36</v>
      </c>
      <c r="B38" s="724" t="s">
        <v>275</v>
      </c>
      <c r="C38" s="725" t="s">
        <v>276</v>
      </c>
      <c r="D38" s="725" t="s">
        <v>319</v>
      </c>
      <c r="E38" s="726" t="s">
        <v>320</v>
      </c>
      <c r="F38" s="725" t="s">
        <v>119</v>
      </c>
      <c r="G38" s="727">
        <v>56000</v>
      </c>
    </row>
    <row r="39" spans="1:7">
      <c r="A39" s="723">
        <v>37</v>
      </c>
      <c r="B39" s="724" t="s">
        <v>275</v>
      </c>
      <c r="C39" s="725" t="s">
        <v>276</v>
      </c>
      <c r="D39" s="725" t="s">
        <v>321</v>
      </c>
      <c r="E39" s="726" t="s">
        <v>322</v>
      </c>
      <c r="F39" s="725" t="s">
        <v>119</v>
      </c>
      <c r="G39" s="727">
        <v>1632.5</v>
      </c>
    </row>
    <row r="40" spans="1:7">
      <c r="A40" s="723">
        <v>38</v>
      </c>
      <c r="B40" s="724" t="s">
        <v>275</v>
      </c>
      <c r="C40" s="725" t="s">
        <v>276</v>
      </c>
      <c r="D40" s="725" t="s">
        <v>323</v>
      </c>
      <c r="E40" s="726" t="s">
        <v>324</v>
      </c>
      <c r="F40" s="725" t="s">
        <v>119</v>
      </c>
      <c r="G40" s="727">
        <v>160000</v>
      </c>
    </row>
    <row r="41" spans="1:7">
      <c r="A41" s="723">
        <v>39</v>
      </c>
      <c r="B41" s="724" t="s">
        <v>275</v>
      </c>
      <c r="C41" s="725" t="s">
        <v>276</v>
      </c>
      <c r="D41" s="725" t="s">
        <v>325</v>
      </c>
      <c r="E41" s="726" t="s">
        <v>326</v>
      </c>
      <c r="F41" s="725" t="s">
        <v>119</v>
      </c>
      <c r="G41" s="727">
        <v>1230</v>
      </c>
    </row>
    <row r="42" spans="1:7">
      <c r="A42" s="723">
        <v>40</v>
      </c>
      <c r="B42" s="724" t="s">
        <v>275</v>
      </c>
      <c r="C42" s="725" t="s">
        <v>276</v>
      </c>
      <c r="D42" s="725" t="s">
        <v>327</v>
      </c>
      <c r="E42" s="726" t="s">
        <v>328</v>
      </c>
      <c r="F42" s="725" t="s">
        <v>119</v>
      </c>
      <c r="G42" s="727">
        <v>5255</v>
      </c>
    </row>
    <row r="43" spans="1:7">
      <c r="A43" s="723">
        <v>41</v>
      </c>
      <c r="B43" s="724" t="s">
        <v>275</v>
      </c>
      <c r="C43" s="725" t="s">
        <v>276</v>
      </c>
      <c r="D43" s="725" t="s">
        <v>329</v>
      </c>
      <c r="E43" s="726" t="s">
        <v>330</v>
      </c>
      <c r="F43" s="725" t="s">
        <v>119</v>
      </c>
      <c r="G43" s="727">
        <v>2935</v>
      </c>
    </row>
    <row r="44" spans="1:7">
      <c r="A44" s="723">
        <v>42</v>
      </c>
      <c r="B44" s="724" t="s">
        <v>275</v>
      </c>
      <c r="C44" s="725" t="s">
        <v>276</v>
      </c>
      <c r="D44" s="725" t="s">
        <v>331</v>
      </c>
      <c r="E44" s="726" t="s">
        <v>332</v>
      </c>
      <c r="F44" s="725" t="s">
        <v>119</v>
      </c>
      <c r="G44" s="727">
        <v>1265</v>
      </c>
    </row>
    <row r="45" spans="1:7">
      <c r="A45" s="723">
        <v>43</v>
      </c>
      <c r="B45" s="724" t="s">
        <v>275</v>
      </c>
      <c r="C45" s="725" t="s">
        <v>276</v>
      </c>
      <c r="D45" s="725" t="s">
        <v>333</v>
      </c>
      <c r="E45" s="726" t="s">
        <v>334</v>
      </c>
      <c r="F45" s="725" t="s">
        <v>119</v>
      </c>
      <c r="G45" s="727">
        <v>3725</v>
      </c>
    </row>
    <row r="46" spans="1:7">
      <c r="A46" s="723">
        <v>44</v>
      </c>
      <c r="B46" s="724" t="s">
        <v>275</v>
      </c>
      <c r="C46" s="725" t="s">
        <v>276</v>
      </c>
      <c r="D46" s="725" t="s">
        <v>335</v>
      </c>
      <c r="E46" s="726" t="s">
        <v>336</v>
      </c>
      <c r="F46" s="725" t="s">
        <v>119</v>
      </c>
      <c r="G46" s="727">
        <v>5830</v>
      </c>
    </row>
    <row r="47" spans="1:7">
      <c r="A47" s="723">
        <v>45</v>
      </c>
      <c r="B47" s="724" t="s">
        <v>275</v>
      </c>
      <c r="C47" s="725" t="s">
        <v>276</v>
      </c>
      <c r="D47" s="725" t="s">
        <v>337</v>
      </c>
      <c r="E47" s="726" t="s">
        <v>338</v>
      </c>
      <c r="F47" s="725" t="s">
        <v>119</v>
      </c>
      <c r="G47" s="727">
        <v>4500</v>
      </c>
    </row>
    <row r="48" spans="1:7">
      <c r="A48" s="723">
        <v>46</v>
      </c>
      <c r="B48" s="724" t="s">
        <v>275</v>
      </c>
      <c r="C48" s="725" t="s">
        <v>339</v>
      </c>
      <c r="D48" s="725" t="s">
        <v>340</v>
      </c>
      <c r="E48" s="726" t="s">
        <v>341</v>
      </c>
      <c r="F48" s="725" t="s">
        <v>119</v>
      </c>
      <c r="G48" s="727">
        <v>1400000</v>
      </c>
    </row>
    <row r="49" spans="1:7">
      <c r="A49" s="723">
        <v>47</v>
      </c>
      <c r="B49" s="724" t="s">
        <v>275</v>
      </c>
      <c r="C49" s="725" t="s">
        <v>339</v>
      </c>
      <c r="D49" s="725" t="s">
        <v>342</v>
      </c>
      <c r="E49" s="726" t="s">
        <v>343</v>
      </c>
      <c r="F49" s="725" t="s">
        <v>119</v>
      </c>
      <c r="G49" s="727">
        <v>5500</v>
      </c>
    </row>
    <row r="50" spans="1:7">
      <c r="A50" s="723">
        <v>48</v>
      </c>
      <c r="B50" s="724" t="s">
        <v>275</v>
      </c>
      <c r="C50" s="725" t="s">
        <v>339</v>
      </c>
      <c r="D50" s="725" t="s">
        <v>344</v>
      </c>
      <c r="E50" s="726" t="s">
        <v>345</v>
      </c>
      <c r="F50" s="725" t="s">
        <v>119</v>
      </c>
      <c r="G50" s="727">
        <v>70500</v>
      </c>
    </row>
    <row r="51" spans="1:7">
      <c r="A51" s="723">
        <v>49</v>
      </c>
      <c r="B51" s="724" t="s">
        <v>275</v>
      </c>
      <c r="C51" s="725" t="s">
        <v>339</v>
      </c>
      <c r="D51" s="725" t="s">
        <v>346</v>
      </c>
      <c r="E51" s="726" t="s">
        <v>347</v>
      </c>
      <c r="F51" s="725" t="s">
        <v>119</v>
      </c>
      <c r="G51" s="727">
        <v>20000</v>
      </c>
    </row>
    <row r="52" spans="1:7">
      <c r="A52" s="723">
        <v>50</v>
      </c>
      <c r="B52" s="724" t="s">
        <v>275</v>
      </c>
      <c r="C52" s="725" t="s">
        <v>339</v>
      </c>
      <c r="D52" s="725" t="s">
        <v>348</v>
      </c>
      <c r="E52" s="726" t="s">
        <v>349</v>
      </c>
      <c r="F52" s="725" t="s">
        <v>119</v>
      </c>
      <c r="G52" s="727">
        <v>25000</v>
      </c>
    </row>
    <row r="53" spans="1:7">
      <c r="A53" s="723">
        <v>51</v>
      </c>
      <c r="B53" s="724" t="s">
        <v>275</v>
      </c>
      <c r="C53" s="725" t="s">
        <v>339</v>
      </c>
      <c r="D53" s="725" t="s">
        <v>350</v>
      </c>
      <c r="E53" s="726" t="s">
        <v>351</v>
      </c>
      <c r="F53" s="725" t="s">
        <v>119</v>
      </c>
      <c r="G53" s="727">
        <v>8000</v>
      </c>
    </row>
    <row r="54" spans="1:7">
      <c r="A54" s="723">
        <v>52</v>
      </c>
      <c r="B54" s="724" t="s">
        <v>275</v>
      </c>
      <c r="C54" s="725" t="s">
        <v>339</v>
      </c>
      <c r="D54" s="725" t="s">
        <v>352</v>
      </c>
      <c r="E54" s="726" t="s">
        <v>353</v>
      </c>
      <c r="F54" s="725" t="s">
        <v>119</v>
      </c>
      <c r="G54" s="727">
        <v>250000</v>
      </c>
    </row>
    <row r="55" spans="1:7">
      <c r="A55" s="723">
        <v>53</v>
      </c>
      <c r="B55" s="724" t="s">
        <v>275</v>
      </c>
      <c r="C55" s="725" t="s">
        <v>339</v>
      </c>
      <c r="D55" s="725" t="s">
        <v>354</v>
      </c>
      <c r="E55" s="726" t="s">
        <v>355</v>
      </c>
      <c r="F55" s="725" t="s">
        <v>119</v>
      </c>
      <c r="G55" s="727">
        <v>50000</v>
      </c>
    </row>
    <row r="56" spans="1:7">
      <c r="A56" s="723">
        <v>54</v>
      </c>
      <c r="B56" s="724" t="s">
        <v>275</v>
      </c>
      <c r="C56" s="725" t="s">
        <v>339</v>
      </c>
      <c r="D56" s="725" t="s">
        <v>356</v>
      </c>
      <c r="E56" s="726" t="s">
        <v>357</v>
      </c>
      <c r="F56" s="725" t="s">
        <v>119</v>
      </c>
      <c r="G56" s="727">
        <v>200000</v>
      </c>
    </row>
    <row r="57" spans="1:7">
      <c r="A57" s="723">
        <v>55</v>
      </c>
      <c r="B57" s="724" t="s">
        <v>275</v>
      </c>
      <c r="C57" s="725" t="s">
        <v>339</v>
      </c>
      <c r="D57" s="725" t="s">
        <v>200</v>
      </c>
      <c r="E57" s="726" t="s">
        <v>358</v>
      </c>
      <c r="F57" s="725" t="s">
        <v>119</v>
      </c>
      <c r="G57" s="727">
        <v>2000</v>
      </c>
    </row>
    <row r="58" spans="1:7">
      <c r="A58" s="723">
        <v>56</v>
      </c>
      <c r="B58" s="724" t="s">
        <v>275</v>
      </c>
      <c r="C58" s="725" t="s">
        <v>339</v>
      </c>
      <c r="D58" s="725" t="s">
        <v>359</v>
      </c>
      <c r="E58" s="726" t="s">
        <v>360</v>
      </c>
      <c r="F58" s="725" t="s">
        <v>119</v>
      </c>
      <c r="G58" s="727">
        <v>17002.38</v>
      </c>
    </row>
    <row r="59" spans="1:7">
      <c r="A59" s="723">
        <v>57</v>
      </c>
      <c r="B59" s="724" t="s">
        <v>275</v>
      </c>
      <c r="C59" s="725" t="s">
        <v>339</v>
      </c>
      <c r="D59" s="725" t="s">
        <v>361</v>
      </c>
      <c r="E59" s="726" t="s">
        <v>362</v>
      </c>
      <c r="F59" s="725" t="s">
        <v>119</v>
      </c>
      <c r="G59" s="727">
        <v>27000</v>
      </c>
    </row>
    <row r="60" spans="1:7">
      <c r="A60" s="723">
        <v>58</v>
      </c>
      <c r="B60" s="724" t="s">
        <v>363</v>
      </c>
      <c r="C60" s="725" t="s">
        <v>364</v>
      </c>
      <c r="D60" s="725" t="s">
        <v>365</v>
      </c>
      <c r="E60" s="726" t="s">
        <v>366</v>
      </c>
      <c r="F60" s="725" t="s">
        <v>119</v>
      </c>
      <c r="G60" s="727">
        <v>5500</v>
      </c>
    </row>
    <row r="61" spans="1:7">
      <c r="A61" s="723">
        <v>59</v>
      </c>
      <c r="B61" s="724" t="s">
        <v>363</v>
      </c>
      <c r="C61" s="725" t="s">
        <v>364</v>
      </c>
      <c r="D61" s="725" t="s">
        <v>367</v>
      </c>
      <c r="E61" s="726" t="s">
        <v>368</v>
      </c>
      <c r="F61" s="725" t="s">
        <v>119</v>
      </c>
      <c r="G61" s="727">
        <v>364500</v>
      </c>
    </row>
    <row r="62" spans="1:7">
      <c r="A62" s="723">
        <v>60</v>
      </c>
      <c r="B62" s="724" t="s">
        <v>363</v>
      </c>
      <c r="C62" s="725" t="s">
        <v>364</v>
      </c>
      <c r="D62" s="725" t="s">
        <v>369</v>
      </c>
      <c r="E62" s="726" t="s">
        <v>370</v>
      </c>
      <c r="F62" s="725" t="s">
        <v>119</v>
      </c>
      <c r="G62" s="727">
        <v>41500</v>
      </c>
    </row>
    <row r="63" spans="1:7">
      <c r="A63" s="723">
        <v>61</v>
      </c>
      <c r="B63" s="724" t="s">
        <v>363</v>
      </c>
      <c r="C63" s="725" t="s">
        <v>364</v>
      </c>
      <c r="D63" s="725" t="s">
        <v>371</v>
      </c>
      <c r="E63" s="726" t="s">
        <v>372</v>
      </c>
      <c r="F63" s="725" t="s">
        <v>119</v>
      </c>
      <c r="G63" s="727">
        <v>8500</v>
      </c>
    </row>
    <row r="64" spans="1:7">
      <c r="A64" s="723"/>
      <c r="B64" s="724"/>
      <c r="C64" s="725"/>
      <c r="D64" s="725"/>
      <c r="E64" s="726"/>
      <c r="F64" s="725"/>
      <c r="G64" s="728"/>
    </row>
    <row r="65" spans="1:7">
      <c r="A65" s="723"/>
      <c r="B65" s="724"/>
      <c r="C65" s="725"/>
      <c r="D65" s="725"/>
      <c r="E65" s="726"/>
      <c r="F65" s="725"/>
      <c r="G65" s="728">
        <f>SUM(G3:G64)</f>
        <v>103019248.39</v>
      </c>
    </row>
    <row r="67" spans="7:7">
      <c r="G67" s="715">
        <f>[2]Expenditure!H306</f>
        <v>103043281</v>
      </c>
    </row>
    <row r="68" spans="7:7">
      <c r="G68" s="715">
        <f>G65-G67</f>
        <v>-24032.6099999994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pane ySplit="6" topLeftCell="A29" activePane="bottomLeft" state="frozen"/>
      <selection/>
      <selection pane="bottomLeft" activeCell="A3" sqref="A3"/>
    </sheetView>
  </sheetViews>
  <sheetFormatPr defaultColWidth="9" defaultRowHeight="14" outlineLevelCol="4"/>
  <cols>
    <col min="1" max="1" width="50.6666666666667" customWidth="1"/>
    <col min="2" max="2" width="13.2166666666667" customWidth="1"/>
    <col min="3" max="3" width="14" customWidth="1"/>
  </cols>
  <sheetData>
    <row r="1" ht="15.5" spans="1:5">
      <c r="A1" s="662" t="s">
        <v>0</v>
      </c>
      <c r="B1" s="663"/>
      <c r="C1" s="663"/>
      <c r="D1" s="664"/>
      <c r="E1" s="664"/>
    </row>
    <row r="2" ht="15.5" spans="1:5">
      <c r="A2" s="662" t="s">
        <v>373</v>
      </c>
      <c r="B2" s="663"/>
      <c r="C2" s="663"/>
      <c r="D2" s="664"/>
      <c r="E2" s="664"/>
    </row>
    <row r="3" ht="16.25" spans="1:5">
      <c r="A3" s="662" t="s">
        <v>64</v>
      </c>
      <c r="B3" s="663"/>
      <c r="C3" s="663"/>
      <c r="D3" s="664"/>
      <c r="E3" s="664"/>
    </row>
    <row r="4" ht="14.5" spans="1:5">
      <c r="A4" s="665"/>
      <c r="B4" s="666" t="s">
        <v>4</v>
      </c>
      <c r="C4" s="667" t="s">
        <v>5</v>
      </c>
      <c r="D4" s="664"/>
      <c r="E4" s="664"/>
    </row>
    <row r="5" ht="14.5" spans="1:5">
      <c r="A5" s="668"/>
      <c r="B5" s="669">
        <v>2025</v>
      </c>
      <c r="C5" s="670">
        <v>2024</v>
      </c>
      <c r="D5" s="664"/>
      <c r="E5" s="664"/>
    </row>
    <row r="6" ht="15.25" spans="1:5">
      <c r="A6" s="671"/>
      <c r="B6" s="672" t="s">
        <v>6</v>
      </c>
      <c r="C6" s="672" t="s">
        <v>6</v>
      </c>
      <c r="D6" s="664"/>
      <c r="E6" s="664"/>
    </row>
    <row r="7" ht="14.5" spans="1:5">
      <c r="A7" s="673" t="s">
        <v>374</v>
      </c>
      <c r="B7" s="674"/>
      <c r="C7" s="675"/>
      <c r="D7" s="664"/>
      <c r="E7" s="664"/>
    </row>
    <row r="8" ht="14.5" spans="1:5">
      <c r="A8" s="676"/>
      <c r="B8" s="677"/>
      <c r="C8" s="678"/>
      <c r="D8" s="664"/>
      <c r="E8" s="664"/>
    </row>
    <row r="9" ht="14.5" spans="1:5">
      <c r="A9" s="679" t="s">
        <v>375</v>
      </c>
      <c r="B9" s="680" t="e">
        <f>FPM!D33</f>
        <v>#REF!</v>
      </c>
      <c r="C9" s="680">
        <f>FPM!E33</f>
        <v>42738684.5144286</v>
      </c>
      <c r="D9" s="664"/>
      <c r="E9" s="664"/>
    </row>
    <row r="10" ht="14.5" spans="1:5">
      <c r="A10" s="681" t="s">
        <v>376</v>
      </c>
      <c r="B10" s="682"/>
      <c r="C10" s="683">
        <v>0</v>
      </c>
      <c r="D10" s="664"/>
      <c r="E10" s="664"/>
    </row>
    <row r="11" ht="14.5" spans="1:5">
      <c r="A11" s="684" t="s">
        <v>377</v>
      </c>
      <c r="B11" s="682">
        <v>0</v>
      </c>
      <c r="C11" s="683">
        <v>0</v>
      </c>
      <c r="D11" s="664"/>
      <c r="E11" s="664"/>
    </row>
    <row r="12" ht="14.5" spans="1:5">
      <c r="A12" s="684" t="s">
        <v>378</v>
      </c>
      <c r="B12" s="682">
        <v>0</v>
      </c>
      <c r="C12" s="683">
        <v>0</v>
      </c>
      <c r="D12" s="664"/>
      <c r="E12" s="664"/>
    </row>
    <row r="13" ht="14.5" spans="1:5">
      <c r="A13" s="684" t="s">
        <v>379</v>
      </c>
      <c r="B13" s="682">
        <f>FPM!D23+FPM!D24</f>
        <v>2103669.91895238</v>
      </c>
      <c r="C13" s="682">
        <f>FPM!E23+FPM!E24</f>
        <v>4184963.24557143</v>
      </c>
      <c r="D13" s="664"/>
      <c r="E13" s="664"/>
    </row>
    <row r="14" ht="14.5" spans="1:5">
      <c r="A14" s="684" t="s">
        <v>380</v>
      </c>
      <c r="B14" s="682">
        <v>0</v>
      </c>
      <c r="C14" s="683">
        <v>0</v>
      </c>
      <c r="D14" s="664"/>
      <c r="E14" s="664"/>
    </row>
    <row r="15" ht="14.5" spans="1:5">
      <c r="A15" s="684" t="s">
        <v>381</v>
      </c>
      <c r="B15" s="682">
        <v>0</v>
      </c>
      <c r="C15" s="683">
        <v>0</v>
      </c>
      <c r="D15" s="664"/>
      <c r="E15" s="664"/>
    </row>
    <row r="16" ht="14.5" spans="1:5">
      <c r="A16" s="684" t="s">
        <v>382</v>
      </c>
      <c r="B16" s="682">
        <v>0</v>
      </c>
      <c r="C16" s="683">
        <v>0</v>
      </c>
      <c r="D16" s="664"/>
      <c r="E16" s="664"/>
    </row>
    <row r="17" ht="14.5" spans="1:5">
      <c r="A17" s="685" t="s">
        <v>383</v>
      </c>
      <c r="B17" s="686">
        <v>0</v>
      </c>
      <c r="C17" s="683">
        <v>0</v>
      </c>
      <c r="D17" s="664"/>
      <c r="E17" s="664"/>
    </row>
    <row r="18" ht="14.5" spans="1:5">
      <c r="A18" s="687" t="s">
        <v>384</v>
      </c>
      <c r="B18" s="688" t="e">
        <f>SUM(B9:B17)</f>
        <v>#REF!</v>
      </c>
      <c r="C18" s="689">
        <f>SUM(C9:C17)</f>
        <v>46923647.76</v>
      </c>
      <c r="D18" s="664"/>
      <c r="E18" s="664"/>
    </row>
    <row r="19" ht="14.5" spans="1:5">
      <c r="A19" s="679" t="s">
        <v>385</v>
      </c>
      <c r="B19" s="690"/>
      <c r="C19" s="691"/>
      <c r="D19" s="664"/>
      <c r="E19" s="664"/>
    </row>
    <row r="20" ht="14.5" spans="1:5">
      <c r="A20" s="684" t="s">
        <v>386</v>
      </c>
      <c r="B20" s="682">
        <v>0</v>
      </c>
      <c r="C20" s="682">
        <v>0</v>
      </c>
      <c r="D20" s="664"/>
      <c r="E20" s="664"/>
    </row>
    <row r="21" ht="14.5" spans="1:5">
      <c r="A21" s="684" t="s">
        <v>387</v>
      </c>
      <c r="B21" s="682">
        <v>0</v>
      </c>
      <c r="C21" s="682">
        <v>17561.69</v>
      </c>
      <c r="D21" s="664"/>
      <c r="E21" s="664"/>
    </row>
    <row r="22" ht="14.5" spans="1:5">
      <c r="A22" s="684" t="s">
        <v>388</v>
      </c>
      <c r="B22" s="680">
        <f>-(NOTES!E96-NOTES!D96)</f>
        <v>-632314.11</v>
      </c>
      <c r="C22" s="682">
        <v>589176.68</v>
      </c>
      <c r="D22" s="664"/>
      <c r="E22" s="664"/>
    </row>
    <row r="23" ht="14.5" spans="1:5">
      <c r="A23" s="684" t="s">
        <v>389</v>
      </c>
      <c r="B23" s="682">
        <f>NOTES!E94-NOTES!D94</f>
        <v>0</v>
      </c>
      <c r="C23" s="682">
        <v>34988.48</v>
      </c>
      <c r="D23" s="664"/>
      <c r="E23" s="664"/>
    </row>
    <row r="24" ht="14.5" spans="1:5">
      <c r="A24" s="684" t="s">
        <v>390</v>
      </c>
      <c r="B24" s="682">
        <v>0</v>
      </c>
      <c r="C24" s="682">
        <v>0</v>
      </c>
      <c r="D24" s="664"/>
      <c r="E24" s="664"/>
    </row>
    <row r="25" ht="14.5" spans="1:5">
      <c r="A25" s="684" t="s">
        <v>391</v>
      </c>
      <c r="B25" s="682">
        <v>0</v>
      </c>
      <c r="C25" s="682">
        <v>0</v>
      </c>
      <c r="D25" s="664"/>
      <c r="E25" s="664"/>
    </row>
    <row r="26" ht="14.5" spans="1:5">
      <c r="A26" s="684" t="s">
        <v>392</v>
      </c>
      <c r="B26" s="682">
        <v>0</v>
      </c>
      <c r="C26" s="682">
        <v>0</v>
      </c>
      <c r="D26" s="664"/>
      <c r="E26" s="664"/>
    </row>
    <row r="27" ht="14.5" spans="1:5">
      <c r="A27" s="684" t="s">
        <v>393</v>
      </c>
      <c r="B27" s="682">
        <v>0</v>
      </c>
      <c r="C27" s="682">
        <v>0</v>
      </c>
      <c r="D27" s="664"/>
      <c r="E27" s="664"/>
    </row>
    <row r="28" ht="14.5" spans="1:5">
      <c r="A28" s="684" t="s">
        <v>394</v>
      </c>
      <c r="B28" s="682">
        <v>0</v>
      </c>
      <c r="C28" s="682">
        <v>2840</v>
      </c>
      <c r="D28" s="664"/>
      <c r="E28" s="664"/>
    </row>
    <row r="29" ht="14.5" spans="1:5">
      <c r="A29" s="685" t="s">
        <v>395</v>
      </c>
      <c r="B29" s="682">
        <v>0</v>
      </c>
      <c r="C29" s="682">
        <v>0</v>
      </c>
      <c r="D29" s="664"/>
      <c r="E29" s="664"/>
    </row>
    <row r="30" ht="14.5" spans="1:5">
      <c r="A30" s="687" t="s">
        <v>396</v>
      </c>
      <c r="B30" s="692" t="e">
        <f>SUM(B18:B29)</f>
        <v>#REF!</v>
      </c>
      <c r="C30" s="692">
        <f>SUM(C18:C29)</f>
        <v>47568214.61</v>
      </c>
      <c r="D30" s="664"/>
      <c r="E30" s="664"/>
    </row>
    <row r="31" ht="14.5" spans="1:5">
      <c r="A31" s="693"/>
      <c r="B31" s="677"/>
      <c r="C31" s="678"/>
      <c r="D31" s="664"/>
      <c r="E31" s="664"/>
    </row>
    <row r="32" ht="14.5" spans="1:5">
      <c r="A32" s="694" t="s">
        <v>397</v>
      </c>
      <c r="B32" s="690"/>
      <c r="C32" s="691"/>
      <c r="D32" s="664"/>
      <c r="E32" s="664"/>
    </row>
    <row r="33" ht="14.5" spans="1:5">
      <c r="A33" s="684" t="s">
        <v>398</v>
      </c>
      <c r="B33" s="690">
        <v>0</v>
      </c>
      <c r="C33" s="690">
        <v>260619.48</v>
      </c>
      <c r="D33" s="664"/>
      <c r="E33" s="664"/>
    </row>
    <row r="34" ht="14.5" spans="1:5">
      <c r="A34" s="684" t="s">
        <v>399</v>
      </c>
      <c r="B34" s="690">
        <v>0</v>
      </c>
      <c r="C34" s="690">
        <v>0</v>
      </c>
      <c r="D34" s="664"/>
      <c r="E34" s="664"/>
    </row>
    <row r="35" ht="14.5" spans="1:5">
      <c r="A35" s="684" t="s">
        <v>400</v>
      </c>
      <c r="B35" s="690">
        <v>0</v>
      </c>
      <c r="C35" s="690">
        <v>0</v>
      </c>
      <c r="D35" s="664"/>
      <c r="E35" s="664"/>
    </row>
    <row r="36" ht="14.5" spans="1:5">
      <c r="A36" s="684" t="s">
        <v>401</v>
      </c>
      <c r="B36" s="690">
        <v>0</v>
      </c>
      <c r="C36" s="690">
        <v>0</v>
      </c>
      <c r="D36" s="664"/>
      <c r="E36" s="664"/>
    </row>
    <row r="37" ht="14.5" spans="1:5">
      <c r="A37" s="684" t="s">
        <v>402</v>
      </c>
      <c r="B37" s="680">
        <f>-REPA!C21</f>
        <v>-10050643.76</v>
      </c>
      <c r="C37" s="680">
        <v>-67729193.93</v>
      </c>
      <c r="D37" s="664"/>
      <c r="E37" s="656"/>
    </row>
    <row r="38" ht="14.5" spans="1:5">
      <c r="A38" s="684" t="s">
        <v>403</v>
      </c>
      <c r="B38" s="690">
        <v>0</v>
      </c>
      <c r="C38" s="690">
        <v>0</v>
      </c>
      <c r="D38" s="664"/>
      <c r="E38" s="656"/>
    </row>
    <row r="39" ht="14.5" spans="1:5">
      <c r="A39" s="695" t="s">
        <v>404</v>
      </c>
      <c r="B39" s="696">
        <v>0</v>
      </c>
      <c r="C39" s="696">
        <v>0</v>
      </c>
      <c r="D39" s="664"/>
      <c r="E39" s="656"/>
    </row>
    <row r="40" ht="14.5" spans="1:5">
      <c r="A40" s="687" t="s">
        <v>405</v>
      </c>
      <c r="B40" s="697">
        <f>SUM(B33:B39)</f>
        <v>-10050643.76</v>
      </c>
      <c r="C40" s="697">
        <f>SUM(C33:C39)</f>
        <v>-67468574.45</v>
      </c>
      <c r="D40" s="664"/>
      <c r="E40" s="664"/>
    </row>
    <row r="41" ht="14.5" spans="1:5">
      <c r="A41" s="684"/>
      <c r="B41" s="690"/>
      <c r="C41" s="691"/>
      <c r="D41" s="664"/>
      <c r="E41" s="664"/>
    </row>
    <row r="42" ht="14.5" spans="1:5">
      <c r="A42" s="694" t="s">
        <v>406</v>
      </c>
      <c r="B42" s="682"/>
      <c r="C42" s="683"/>
      <c r="D42" s="664"/>
      <c r="E42" s="664"/>
    </row>
    <row r="43" ht="14.5" spans="1:5">
      <c r="A43" s="684" t="s">
        <v>407</v>
      </c>
      <c r="B43" s="682">
        <v>0</v>
      </c>
      <c r="C43" s="682">
        <v>0</v>
      </c>
      <c r="D43" s="664"/>
      <c r="E43" s="664"/>
    </row>
    <row r="44" ht="14.5" spans="1:5">
      <c r="A44" s="684" t="s">
        <v>408</v>
      </c>
      <c r="B44" s="682">
        <v>0</v>
      </c>
      <c r="C44" s="682">
        <v>0</v>
      </c>
      <c r="D44" s="664"/>
      <c r="E44" s="664"/>
    </row>
    <row r="45" ht="14.5" spans="1:5">
      <c r="A45" s="685" t="s">
        <v>409</v>
      </c>
      <c r="B45" s="698">
        <v>0</v>
      </c>
      <c r="C45" s="698">
        <v>0</v>
      </c>
      <c r="D45" s="664"/>
      <c r="E45" s="664"/>
    </row>
    <row r="46" ht="14.5" spans="1:5">
      <c r="A46" s="687" t="s">
        <v>410</v>
      </c>
      <c r="B46" s="699">
        <v>0</v>
      </c>
      <c r="C46" s="699">
        <v>0</v>
      </c>
      <c r="D46" s="664"/>
      <c r="E46" s="664"/>
    </row>
    <row r="47" ht="14.5" spans="1:5">
      <c r="A47" s="695"/>
      <c r="B47" s="700"/>
      <c r="C47" s="701"/>
      <c r="D47" s="664"/>
      <c r="E47" s="664"/>
    </row>
    <row r="48" ht="14.5" spans="1:5">
      <c r="A48" s="676" t="s">
        <v>411</v>
      </c>
      <c r="B48" s="702" t="e">
        <f>B46+B40+B30</f>
        <v>#REF!</v>
      </c>
      <c r="C48" s="702">
        <f>C46+C40+C30</f>
        <v>-19900359.84</v>
      </c>
      <c r="D48" s="664"/>
      <c r="E48" s="664"/>
    </row>
    <row r="49" ht="14.5" spans="1:5">
      <c r="A49" s="676"/>
      <c r="B49" s="677"/>
      <c r="C49" s="678"/>
      <c r="D49" s="664"/>
      <c r="E49" s="664"/>
    </row>
    <row r="50" ht="14.5" spans="1:5">
      <c r="A50" s="676" t="s">
        <v>91</v>
      </c>
      <c r="B50" s="703">
        <f>C52</f>
        <v>10373524.59</v>
      </c>
      <c r="C50" s="704">
        <v>30273884.43</v>
      </c>
      <c r="D50" s="664"/>
      <c r="E50" s="664"/>
    </row>
    <row r="51" ht="14.5" spans="1:5">
      <c r="A51" s="705"/>
      <c r="B51" s="706"/>
      <c r="C51" s="707"/>
      <c r="D51" s="664"/>
      <c r="E51" s="664"/>
    </row>
    <row r="52" ht="15.25" spans="1:5">
      <c r="A52" s="708" t="s">
        <v>412</v>
      </c>
      <c r="B52" s="709" t="e">
        <f>B48+B50</f>
        <v>#REF!</v>
      </c>
      <c r="C52" s="709">
        <f>C48+C50</f>
        <v>10373524.59</v>
      </c>
      <c r="D52" s="664"/>
      <c r="E52" s="664"/>
    </row>
    <row r="53" ht="15.25" spans="1:5">
      <c r="A53" s="664"/>
      <c r="B53" s="656"/>
      <c r="C53" s="656"/>
      <c r="D53" s="664"/>
      <c r="E53" s="664"/>
    </row>
    <row r="54" ht="14.5" hidden="1" spans="1:5">
      <c r="A54" s="664"/>
      <c r="B54" s="656" t="e">
        <f>B52-FP!D11</f>
        <v>#REF!</v>
      </c>
      <c r="C54" s="656"/>
      <c r="D54" s="664"/>
      <c r="E54" s="664"/>
    </row>
    <row r="55" ht="14.5" spans="1:5">
      <c r="A55" s="664"/>
      <c r="B55" s="656"/>
      <c r="C55" s="656"/>
      <c r="D55" s="664"/>
      <c r="E55" s="664"/>
    </row>
  </sheetData>
  <mergeCells count="1">
    <mergeCell ref="A4:A6"/>
  </mergeCells>
  <pageMargins left="0.708661417322835" right="0.708661417322835" top="0.748031496062992" bottom="0.748031496062992" header="0.31496062992126" footer="0.31496062992126"/>
  <pageSetup paperSize="1" scale="11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6" topLeftCell="A11" activePane="bottomLeft" state="frozen"/>
      <selection/>
      <selection pane="bottomLeft" activeCell="A3" sqref="A3:C3"/>
    </sheetView>
  </sheetViews>
  <sheetFormatPr defaultColWidth="9" defaultRowHeight="14" outlineLevelCol="6"/>
  <cols>
    <col min="1" max="1" width="36.8833333333333" customWidth="1"/>
    <col min="2" max="3" width="16.5583333333333" customWidth="1"/>
  </cols>
  <sheetData>
    <row r="1" ht="15.5" spans="1:7">
      <c r="A1" s="574" t="s">
        <v>0</v>
      </c>
      <c r="B1" s="574"/>
      <c r="C1" s="574"/>
      <c r="D1" s="249"/>
      <c r="E1" s="249"/>
      <c r="F1" s="249"/>
      <c r="G1" s="249"/>
    </row>
    <row r="2" ht="15.5" spans="1:7">
      <c r="A2" s="574" t="s">
        <v>413</v>
      </c>
      <c r="B2" s="574"/>
      <c r="C2" s="574"/>
      <c r="D2" s="249"/>
      <c r="E2" s="249"/>
      <c r="F2" s="249"/>
      <c r="G2" s="249"/>
    </row>
    <row r="3" ht="16.25" spans="1:7">
      <c r="A3" s="642" t="s">
        <v>64</v>
      </c>
      <c r="B3" s="642"/>
      <c r="C3" s="642"/>
      <c r="D3" s="249"/>
      <c r="E3" s="249"/>
      <c r="F3" s="249"/>
      <c r="G3" s="249"/>
    </row>
    <row r="4" ht="15.5" spans="1:7">
      <c r="A4" s="220" t="s">
        <v>414</v>
      </c>
      <c r="B4" s="643" t="s">
        <v>4</v>
      </c>
      <c r="C4" s="644" t="s">
        <v>5</v>
      </c>
      <c r="D4" s="249"/>
      <c r="E4" s="249"/>
      <c r="F4" s="249"/>
      <c r="G4" s="249"/>
    </row>
    <row r="5" ht="15.5" spans="1:7">
      <c r="A5" s="223"/>
      <c r="B5" s="645">
        <v>2025</v>
      </c>
      <c r="C5" s="646">
        <v>2024</v>
      </c>
      <c r="D5" s="249"/>
      <c r="E5" s="249"/>
      <c r="F5" s="249"/>
      <c r="G5" s="249"/>
    </row>
    <row r="6" ht="16.25" spans="1:7">
      <c r="A6" s="229"/>
      <c r="B6" s="358" t="s">
        <v>6</v>
      </c>
      <c r="C6" s="647" t="s">
        <v>6</v>
      </c>
      <c r="D6" s="249"/>
      <c r="E6" s="249"/>
      <c r="F6" s="249"/>
      <c r="G6" s="249"/>
    </row>
    <row r="7" ht="15.5" spans="1:7">
      <c r="A7" s="648" t="s">
        <v>415</v>
      </c>
      <c r="B7" s="649"/>
      <c r="C7" s="650"/>
      <c r="D7" s="249"/>
      <c r="E7" s="249"/>
      <c r="F7" s="249"/>
      <c r="G7" s="249"/>
    </row>
    <row r="8" ht="15.5" spans="1:7">
      <c r="A8" s="364" t="s">
        <v>57</v>
      </c>
      <c r="B8" s="419">
        <v>0</v>
      </c>
      <c r="C8" s="651">
        <v>0</v>
      </c>
      <c r="D8" s="249"/>
      <c r="E8" s="249"/>
      <c r="F8" s="249"/>
      <c r="G8" s="249"/>
    </row>
    <row r="9" ht="15.5" spans="1:7">
      <c r="A9" s="364" t="s">
        <v>58</v>
      </c>
      <c r="B9" s="419">
        <v>0</v>
      </c>
      <c r="C9" s="651">
        <v>0</v>
      </c>
      <c r="D9" s="249"/>
      <c r="E9" s="249"/>
      <c r="F9" s="249"/>
      <c r="G9" s="249"/>
    </row>
    <row r="10" ht="15.5" spans="1:7">
      <c r="A10" s="364" t="s">
        <v>59</v>
      </c>
      <c r="B10" s="419">
        <v>0</v>
      </c>
      <c r="C10" s="651">
        <v>0</v>
      </c>
      <c r="D10" s="249"/>
      <c r="E10" s="249"/>
      <c r="F10" s="249"/>
      <c r="G10" s="249"/>
    </row>
    <row r="11" ht="15.5" spans="1:7">
      <c r="A11" s="364" t="s">
        <v>60</v>
      </c>
      <c r="B11" s="419">
        <v>0</v>
      </c>
      <c r="C11" s="651">
        <v>0</v>
      </c>
      <c r="D11" s="249"/>
      <c r="E11" s="249"/>
      <c r="F11" s="249"/>
      <c r="G11" s="249"/>
    </row>
    <row r="12" ht="15.5" spans="1:7">
      <c r="A12" s="364" t="s">
        <v>416</v>
      </c>
      <c r="B12" s="419">
        <f>C35</f>
        <v>147696054.890524</v>
      </c>
      <c r="C12" s="651">
        <v>96955269.0060952</v>
      </c>
      <c r="D12" s="249"/>
      <c r="E12" s="249"/>
      <c r="F12" s="249"/>
      <c r="G12" s="249"/>
    </row>
    <row r="13" ht="15.5" spans="1:7">
      <c r="A13" s="618" t="s">
        <v>417</v>
      </c>
      <c r="B13" s="417"/>
      <c r="C13" s="652"/>
      <c r="D13" s="249"/>
      <c r="E13" s="249"/>
      <c r="F13" s="249"/>
      <c r="G13" s="249"/>
    </row>
    <row r="14" ht="15.5" spans="1:7">
      <c r="A14" s="364" t="s">
        <v>418</v>
      </c>
      <c r="B14" s="419">
        <v>0</v>
      </c>
      <c r="C14" s="651">
        <v>0</v>
      </c>
      <c r="D14" s="249"/>
      <c r="E14" s="249"/>
      <c r="F14" s="249"/>
      <c r="G14" s="249"/>
    </row>
    <row r="15" ht="15.5" spans="1:7">
      <c r="A15" s="364" t="s">
        <v>419</v>
      </c>
      <c r="B15" s="419">
        <v>0</v>
      </c>
      <c r="C15" s="651">
        <v>0</v>
      </c>
      <c r="D15" s="249"/>
      <c r="E15" s="249"/>
      <c r="F15" s="249"/>
      <c r="G15" s="249"/>
    </row>
    <row r="16" ht="15.5" spans="1:7">
      <c r="A16" s="364" t="s">
        <v>420</v>
      </c>
      <c r="B16" s="419">
        <v>0</v>
      </c>
      <c r="C16" s="651">
        <v>8002101.37</v>
      </c>
      <c r="D16" s="249"/>
      <c r="E16" s="249"/>
      <c r="F16" s="249"/>
      <c r="G16" s="249"/>
    </row>
    <row r="17" ht="15.5" spans="1:7">
      <c r="A17" s="618" t="s">
        <v>421</v>
      </c>
      <c r="B17" s="420">
        <f>SUM(B14:B16)</f>
        <v>0</v>
      </c>
      <c r="C17" s="653">
        <f>SUM(C14:C16)</f>
        <v>8002101.37</v>
      </c>
      <c r="D17" s="249"/>
      <c r="E17" s="249"/>
      <c r="F17" s="249"/>
      <c r="G17" s="654"/>
    </row>
    <row r="18" ht="15.5" spans="1:7">
      <c r="A18" s="627" t="s">
        <v>422</v>
      </c>
      <c r="B18" s="543">
        <f>B12+B17</f>
        <v>147696054.890524</v>
      </c>
      <c r="C18" s="655">
        <f>C17+C12</f>
        <v>104957370.376095</v>
      </c>
      <c r="D18" s="249"/>
      <c r="E18" s="249"/>
      <c r="F18" s="249"/>
      <c r="G18" s="12"/>
    </row>
    <row r="19" ht="15.5" spans="1:7">
      <c r="A19" s="627"/>
      <c r="B19" s="417"/>
      <c r="C19" s="652"/>
      <c r="D19" s="249"/>
      <c r="E19" s="249"/>
      <c r="F19" s="249"/>
      <c r="G19" s="12"/>
    </row>
    <row r="20" ht="15.5" spans="1:7">
      <c r="A20" s="616" t="s">
        <v>423</v>
      </c>
      <c r="B20" s="417"/>
      <c r="C20" s="652"/>
      <c r="D20" s="249"/>
      <c r="E20" s="249"/>
      <c r="F20" s="249"/>
      <c r="G20" s="12"/>
    </row>
    <row r="21" ht="15.5" spans="1:7">
      <c r="A21" s="364" t="s">
        <v>57</v>
      </c>
      <c r="B21" s="419">
        <v>0</v>
      </c>
      <c r="C21" s="651">
        <v>0</v>
      </c>
      <c r="D21" s="249"/>
      <c r="E21" s="249"/>
      <c r="F21" s="249"/>
      <c r="G21" s="249"/>
    </row>
    <row r="22" ht="15.5" spans="1:7">
      <c r="A22" s="364" t="s">
        <v>58</v>
      </c>
      <c r="B22" s="656">
        <v>0</v>
      </c>
      <c r="C22" s="651">
        <v>0</v>
      </c>
      <c r="D22" s="249"/>
      <c r="E22" s="12"/>
      <c r="F22" s="12"/>
      <c r="G22" s="12"/>
    </row>
    <row r="23" ht="15.5" spans="1:7">
      <c r="A23" s="364" t="s">
        <v>59</v>
      </c>
      <c r="B23" s="419">
        <v>0</v>
      </c>
      <c r="C23" s="651">
        <v>0</v>
      </c>
      <c r="D23" s="249"/>
      <c r="E23" s="249"/>
      <c r="F23" s="12"/>
      <c r="G23" s="12"/>
    </row>
    <row r="24" ht="15.5" spans="1:7">
      <c r="A24" s="364" t="s">
        <v>60</v>
      </c>
      <c r="B24" s="12">
        <v>0</v>
      </c>
      <c r="C24" s="651">
        <v>0</v>
      </c>
      <c r="D24" s="249"/>
      <c r="E24" s="249"/>
      <c r="F24" s="12"/>
      <c r="G24" s="249"/>
    </row>
    <row r="25" ht="15.5" spans="1:7">
      <c r="A25" s="364" t="s">
        <v>424</v>
      </c>
      <c r="B25" s="420" t="e">
        <f>FPM!D33</f>
        <v>#REF!</v>
      </c>
      <c r="C25" s="651">
        <v>42738684.5144286</v>
      </c>
      <c r="D25" s="249"/>
      <c r="E25" s="249"/>
      <c r="F25" s="249"/>
      <c r="G25" s="249"/>
    </row>
    <row r="26" ht="15.5" spans="1:7">
      <c r="A26" s="618" t="s">
        <v>421</v>
      </c>
      <c r="B26" s="657" t="e">
        <f>SUM(B21:B25)</f>
        <v>#REF!</v>
      </c>
      <c r="C26" s="653">
        <v>42738684.5144286</v>
      </c>
      <c r="D26" s="250"/>
      <c r="E26" s="250"/>
      <c r="F26" s="250"/>
      <c r="G26" s="250"/>
    </row>
    <row r="27" ht="15.5" spans="1:7">
      <c r="A27" s="627"/>
      <c r="B27" s="417"/>
      <c r="C27" s="652"/>
      <c r="D27" s="249"/>
      <c r="E27" s="249"/>
      <c r="F27" s="249"/>
      <c r="G27" s="249"/>
    </row>
    <row r="28" ht="15.5" spans="1:7">
      <c r="A28" s="627"/>
      <c r="B28" s="417"/>
      <c r="C28" s="652"/>
      <c r="D28" s="249"/>
      <c r="E28" s="249"/>
      <c r="F28" s="249"/>
      <c r="G28" s="249"/>
    </row>
    <row r="29" ht="15.5" spans="1:7">
      <c r="A29" s="616" t="s">
        <v>425</v>
      </c>
      <c r="B29" s="417"/>
      <c r="C29" s="652"/>
      <c r="D29" s="249"/>
      <c r="E29" s="249"/>
      <c r="F29" s="249"/>
      <c r="G29" s="249"/>
    </row>
    <row r="30" ht="15.5" spans="1:7">
      <c r="A30" s="364" t="s">
        <v>57</v>
      </c>
      <c r="B30" s="419">
        <f t="shared" ref="B30:C33" si="0">B8+B21</f>
        <v>0</v>
      </c>
      <c r="C30" s="658">
        <f t="shared" si="0"/>
        <v>0</v>
      </c>
      <c r="D30" s="249"/>
      <c r="E30" s="249"/>
      <c r="F30" s="249"/>
      <c r="G30" s="249"/>
    </row>
    <row r="31" ht="15.5" spans="1:7">
      <c r="A31" s="364" t="s">
        <v>58</v>
      </c>
      <c r="B31" s="419">
        <f t="shared" si="0"/>
        <v>0</v>
      </c>
      <c r="C31" s="658">
        <f t="shared" si="0"/>
        <v>0</v>
      </c>
      <c r="D31" s="249"/>
      <c r="E31" s="249"/>
      <c r="F31" s="249"/>
      <c r="G31" s="249"/>
    </row>
    <row r="32" ht="15.5" spans="1:7">
      <c r="A32" s="364" t="s">
        <v>59</v>
      </c>
      <c r="B32" s="419">
        <f t="shared" si="0"/>
        <v>0</v>
      </c>
      <c r="C32" s="658">
        <f t="shared" si="0"/>
        <v>0</v>
      </c>
      <c r="D32" s="249"/>
      <c r="E32" s="249"/>
      <c r="F32" s="249"/>
      <c r="G32" s="249"/>
    </row>
    <row r="33" ht="15.5" spans="1:7">
      <c r="A33" s="364" t="s">
        <v>60</v>
      </c>
      <c r="B33" s="419">
        <f t="shared" si="0"/>
        <v>0</v>
      </c>
      <c r="C33" s="658">
        <f t="shared" si="0"/>
        <v>0</v>
      </c>
      <c r="D33" s="249"/>
      <c r="E33" s="249"/>
      <c r="F33" s="249"/>
      <c r="G33" s="249"/>
    </row>
    <row r="34" ht="15.5" spans="1:7">
      <c r="A34" s="364" t="s">
        <v>61</v>
      </c>
      <c r="B34" s="419" t="e">
        <f>B18+B26</f>
        <v>#REF!</v>
      </c>
      <c r="C34" s="658">
        <f>C18+C26</f>
        <v>147696054.890524</v>
      </c>
      <c r="D34" s="249"/>
      <c r="E34" s="249"/>
      <c r="F34" s="249"/>
      <c r="G34" s="249"/>
    </row>
    <row r="35" ht="16.25" spans="1:7">
      <c r="A35" s="659" t="s">
        <v>421</v>
      </c>
      <c r="B35" s="660" t="e">
        <f>SUM(B30:B34)</f>
        <v>#REF!</v>
      </c>
      <c r="C35" s="661">
        <f>SUM(C30:C34)</f>
        <v>147696054.890524</v>
      </c>
      <c r="D35" s="250"/>
      <c r="E35" s="250"/>
      <c r="F35" s="250"/>
      <c r="G35" s="250"/>
    </row>
  </sheetData>
  <mergeCells count="4">
    <mergeCell ref="A1:C1"/>
    <mergeCell ref="A2:C2"/>
    <mergeCell ref="A3:C3"/>
    <mergeCell ref="A4:A6"/>
  </mergeCells>
  <pageMargins left="0.708661417322835" right="0.708661417322835" top="0.748031496062992" bottom="0.748031496062992" header="0.31496062992126" footer="0.31496062992126"/>
  <pageSetup paperSize="1" scale="11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zoomScale="96" zoomScaleNormal="96" workbookViewId="0">
      <pane ySplit="5" topLeftCell="A78" activePane="bottomLeft" state="frozen"/>
      <selection/>
      <selection pane="bottomLeft" activeCell="B91" sqref="B91"/>
    </sheetView>
  </sheetViews>
  <sheetFormatPr defaultColWidth="9" defaultRowHeight="14" outlineLevelCol="7"/>
  <cols>
    <col min="1" max="1" width="55.775" customWidth="1"/>
    <col min="2" max="2" width="15.775" customWidth="1"/>
    <col min="3" max="3" width="17.4416666666667" customWidth="1"/>
    <col min="4" max="4" width="15.8833333333333" customWidth="1"/>
    <col min="5" max="5" width="15.1083333333333" customWidth="1"/>
    <col min="6" max="6" width="15.6666666666667" customWidth="1"/>
    <col min="7" max="7" width="5" customWidth="1"/>
  </cols>
  <sheetData>
    <row r="1" ht="15.5" spans="1:8">
      <c r="A1" s="1" t="s">
        <v>426</v>
      </c>
      <c r="B1" s="1"/>
      <c r="C1" s="1"/>
      <c r="D1" s="1"/>
      <c r="E1" s="1"/>
      <c r="F1" s="1"/>
      <c r="G1" s="249"/>
      <c r="H1" s="249"/>
    </row>
    <row r="2" ht="16.25" spans="1:8">
      <c r="A2" s="3" t="s">
        <v>427</v>
      </c>
      <c r="B2" s="3"/>
      <c r="C2" s="3"/>
      <c r="D2" s="3"/>
      <c r="E2" s="3"/>
      <c r="F2" s="3"/>
      <c r="G2" s="249"/>
      <c r="H2" s="249"/>
    </row>
    <row r="3" ht="15.5" spans="1:8">
      <c r="A3" s="597"/>
      <c r="B3" s="598">
        <v>2025</v>
      </c>
      <c r="C3" s="598">
        <v>2025</v>
      </c>
      <c r="D3" s="598">
        <v>2025</v>
      </c>
      <c r="E3" s="598">
        <v>2025</v>
      </c>
      <c r="F3" s="598">
        <v>2025</v>
      </c>
      <c r="G3" s="249"/>
      <c r="H3" s="249"/>
    </row>
    <row r="4" ht="31" spans="1:8">
      <c r="A4" s="599"/>
      <c r="B4" s="600" t="s">
        <v>428</v>
      </c>
      <c r="C4" s="601" t="s">
        <v>429</v>
      </c>
      <c r="D4" s="600" t="s">
        <v>430</v>
      </c>
      <c r="E4" s="600" t="s">
        <v>431</v>
      </c>
      <c r="F4" s="451" t="s">
        <v>432</v>
      </c>
      <c r="G4" s="249"/>
      <c r="H4" s="249"/>
    </row>
    <row r="5" ht="16.25" spans="1:8">
      <c r="A5" s="602"/>
      <c r="B5" s="603" t="s">
        <v>6</v>
      </c>
      <c r="C5" s="603" t="s">
        <v>6</v>
      </c>
      <c r="D5" s="603" t="s">
        <v>6</v>
      </c>
      <c r="E5" s="603" t="s">
        <v>6</v>
      </c>
      <c r="F5" s="603" t="s">
        <v>6</v>
      </c>
      <c r="G5" s="249"/>
      <c r="H5" s="249"/>
    </row>
    <row r="6" ht="15.5" spans="1:8">
      <c r="A6" s="604"/>
      <c r="B6" s="605"/>
      <c r="C6" s="605"/>
      <c r="D6" s="605"/>
      <c r="E6" s="605"/>
      <c r="F6" s="606"/>
      <c r="G6" s="249"/>
      <c r="H6" s="249"/>
    </row>
    <row r="7" ht="15.5" spans="1:8">
      <c r="A7" s="607" t="s">
        <v>66</v>
      </c>
      <c r="B7" s="608"/>
      <c r="C7" s="608"/>
      <c r="D7" s="608"/>
      <c r="E7" s="608"/>
      <c r="F7" s="609"/>
      <c r="G7" s="249"/>
      <c r="H7" s="249"/>
    </row>
    <row r="8" ht="15.5" spans="1:8">
      <c r="A8" s="610" t="s">
        <v>257</v>
      </c>
      <c r="B8" s="611">
        <f>'IGF SCH_Revenue'!B7</f>
        <v>2361021.92</v>
      </c>
      <c r="C8" s="611">
        <f>'IGF SCH_Revenue'!C7</f>
        <v>0</v>
      </c>
      <c r="D8" s="611">
        <f>'IGF SCH_Revenue'!D7</f>
        <v>2361021.92</v>
      </c>
      <c r="E8" s="611">
        <f>'IGF SCH_Revenue'!E7</f>
        <v>1828121.83</v>
      </c>
      <c r="F8" s="612">
        <f>D8-E8</f>
        <v>532900.09</v>
      </c>
      <c r="G8" s="249"/>
      <c r="H8" s="249"/>
    </row>
    <row r="9" ht="15.5" spans="1:8">
      <c r="A9" s="610" t="s">
        <v>275</v>
      </c>
      <c r="B9" s="611">
        <f>'IGF SCH_Revenue'!B11</f>
        <v>4603048.39</v>
      </c>
      <c r="C9" s="611">
        <f>'IGF SCH_Revenue'!C11</f>
        <v>0</v>
      </c>
      <c r="D9" s="611">
        <f>'IGF SCH_Revenue'!D11</f>
        <v>4603048.39</v>
      </c>
      <c r="E9" s="611">
        <f>'IGF SCH_Revenue'!E11</f>
        <v>5346932.72</v>
      </c>
      <c r="F9" s="612">
        <f t="shared" ref="F9:F11" si="0">D9-E9</f>
        <v>-743884.33</v>
      </c>
      <c r="G9" s="249"/>
      <c r="H9" s="249"/>
    </row>
    <row r="10" ht="15.5" spans="1:8">
      <c r="A10" s="610" t="s">
        <v>363</v>
      </c>
      <c r="B10" s="611">
        <f>'IGF SCH_Revenue'!B14</f>
        <v>647000</v>
      </c>
      <c r="C10" s="611">
        <f>'IGF SCH_Revenue'!C14</f>
        <v>0</v>
      </c>
      <c r="D10" s="611">
        <f>'IGF SCH_Revenue'!D14</f>
        <v>647000</v>
      </c>
      <c r="E10" s="611">
        <f>'IGF SCH_Revenue'!E14</f>
        <v>671747.33</v>
      </c>
      <c r="F10" s="612">
        <f t="shared" si="0"/>
        <v>-24747.33</v>
      </c>
      <c r="G10" s="249"/>
      <c r="H10" s="249"/>
    </row>
    <row r="11" ht="15.5" spans="1:8">
      <c r="A11" s="610" t="s">
        <v>433</v>
      </c>
      <c r="B11" s="611">
        <f>'IGF SCH_Revenue'!B15</f>
        <v>0</v>
      </c>
      <c r="C11" s="611">
        <f>'IGF SCH_Revenue'!C15</f>
        <v>0</v>
      </c>
      <c r="D11" s="611">
        <f>'IGF SCH_Revenue'!D15</f>
        <v>0</v>
      </c>
      <c r="E11" s="611">
        <v>0</v>
      </c>
      <c r="F11" s="613">
        <f t="shared" si="0"/>
        <v>0</v>
      </c>
      <c r="G11" s="249"/>
      <c r="H11" s="249"/>
    </row>
    <row r="12" ht="15.5" spans="1:8">
      <c r="A12" s="614" t="s">
        <v>434</v>
      </c>
      <c r="B12" s="582">
        <f>SUM(B8:B11)</f>
        <v>7611070.31</v>
      </c>
      <c r="C12" s="582">
        <f t="shared" ref="C12:F12" si="1">SUM(C8:C11)</f>
        <v>0</v>
      </c>
      <c r="D12" s="582">
        <f t="shared" si="1"/>
        <v>7611070.31</v>
      </c>
      <c r="E12" s="582">
        <f t="shared" si="1"/>
        <v>7846801.88</v>
      </c>
      <c r="F12" s="615">
        <f t="shared" si="1"/>
        <v>-235731.57</v>
      </c>
      <c r="G12" s="250"/>
      <c r="H12" s="250"/>
    </row>
    <row r="13" ht="15.5" spans="1:8">
      <c r="A13" s="616"/>
      <c r="B13" s="362"/>
      <c r="C13" s="362"/>
      <c r="D13" s="362"/>
      <c r="E13" s="362"/>
      <c r="F13" s="617"/>
      <c r="G13" s="249"/>
      <c r="H13" s="249"/>
    </row>
    <row r="14" ht="15.5" spans="1:8">
      <c r="A14" s="616" t="s">
        <v>87</v>
      </c>
      <c r="B14" s="362"/>
      <c r="C14" s="362"/>
      <c r="D14" s="362"/>
      <c r="E14" s="362"/>
      <c r="F14" s="617"/>
      <c r="G14" s="249"/>
      <c r="H14" s="249"/>
    </row>
    <row r="15" ht="15.5" spans="1:8">
      <c r="A15" s="618" t="s">
        <v>435</v>
      </c>
      <c r="B15" s="362"/>
      <c r="C15" s="362"/>
      <c r="D15" s="362"/>
      <c r="E15" s="362"/>
      <c r="F15" s="617"/>
      <c r="G15" s="249"/>
      <c r="H15" s="249"/>
    </row>
    <row r="16" ht="15.5" spans="1:8">
      <c r="A16" s="364" t="s">
        <v>436</v>
      </c>
      <c r="B16" s="362">
        <f>'GOG SCHEDULE'!B9</f>
        <v>13150344.28</v>
      </c>
      <c r="C16" s="362">
        <v>0</v>
      </c>
      <c r="D16" s="362">
        <f>B16+C16</f>
        <v>13150344.28</v>
      </c>
      <c r="E16" s="362">
        <f>'GRANT SCH_Rev'!E7</f>
        <v>13830897.71</v>
      </c>
      <c r="F16" s="612">
        <f t="shared" ref="F16:F18" si="2">D16-E16</f>
        <v>-680553.430000002</v>
      </c>
      <c r="G16" s="249"/>
      <c r="H16" s="249"/>
    </row>
    <row r="17" ht="15.5" spans="1:8">
      <c r="A17" s="364" t="s">
        <v>437</v>
      </c>
      <c r="B17" s="362">
        <f>'REPA-Sch'!C19-'REPA-Sch'!C7</f>
        <v>83328173.8</v>
      </c>
      <c r="C17" s="362">
        <v>0</v>
      </c>
      <c r="D17" s="362">
        <f>B17+C17</f>
        <v>83328173.8</v>
      </c>
      <c r="E17" s="362">
        <f>SUM('GRANT SCH_Rev'!E8:E16)</f>
        <v>16727029.67</v>
      </c>
      <c r="F17" s="612">
        <f t="shared" si="2"/>
        <v>66601144.13</v>
      </c>
      <c r="G17" s="249"/>
      <c r="H17" s="249"/>
    </row>
    <row r="18" ht="15.5" spans="1:8">
      <c r="A18" s="616" t="s">
        <v>421</v>
      </c>
      <c r="B18" s="436">
        <f>SUM(B16:B17)</f>
        <v>96478518.08</v>
      </c>
      <c r="C18" s="436">
        <f t="shared" ref="C18:E18" si="3">SUM(C16:C17)</f>
        <v>0</v>
      </c>
      <c r="D18" s="436">
        <f t="shared" si="3"/>
        <v>96478518.08</v>
      </c>
      <c r="E18" s="436">
        <f t="shared" si="3"/>
        <v>30557927.38</v>
      </c>
      <c r="F18" s="612">
        <f t="shared" si="2"/>
        <v>65920590.7</v>
      </c>
      <c r="G18" s="250"/>
      <c r="H18" s="250"/>
    </row>
    <row r="19" ht="15.5" spans="1:8">
      <c r="A19" s="619"/>
      <c r="B19" s="474"/>
      <c r="C19" s="474"/>
      <c r="D19" s="474"/>
      <c r="E19" s="474"/>
      <c r="F19" s="620"/>
      <c r="G19" s="249"/>
      <c r="H19" s="249"/>
    </row>
    <row r="20" ht="15.5" spans="1:8">
      <c r="A20" s="621" t="s">
        <v>434</v>
      </c>
      <c r="B20" s="622">
        <f>B18+B12</f>
        <v>104089588.39</v>
      </c>
      <c r="C20" s="622">
        <f t="shared" ref="C20:F20" si="4">C18+C12</f>
        <v>0</v>
      </c>
      <c r="D20" s="622">
        <f t="shared" si="4"/>
        <v>104089588.39</v>
      </c>
      <c r="E20" s="622">
        <f t="shared" si="4"/>
        <v>38404729.26</v>
      </c>
      <c r="F20" s="623">
        <f t="shared" si="4"/>
        <v>65684859.13</v>
      </c>
      <c r="G20" s="249"/>
      <c r="H20" s="12"/>
    </row>
    <row r="21" ht="15.5" spans="1:8">
      <c r="A21" s="624"/>
      <c r="B21" s="512"/>
      <c r="C21" s="512"/>
      <c r="D21" s="512"/>
      <c r="E21" s="512"/>
      <c r="F21" s="625"/>
      <c r="G21" s="249"/>
      <c r="H21" s="249"/>
    </row>
    <row r="22" ht="15.5" spans="1:8">
      <c r="A22" s="616" t="s">
        <v>438</v>
      </c>
      <c r="B22" s="362"/>
      <c r="C22" s="362"/>
      <c r="D22" s="362"/>
      <c r="E22" s="362"/>
      <c r="F22" s="617"/>
      <c r="G22" s="249"/>
      <c r="H22" s="249"/>
    </row>
    <row r="23" ht="15.5" spans="1:8">
      <c r="A23" s="364" t="s">
        <v>439</v>
      </c>
      <c r="B23" s="362">
        <f>'REPA-Sch'!C129</f>
        <v>13000342</v>
      </c>
      <c r="C23" s="362">
        <f>'REPA-Sch'!D129</f>
        <v>0</v>
      </c>
      <c r="D23" s="362">
        <f>'REPA-Sch'!E129</f>
        <v>13000342</v>
      </c>
      <c r="E23" s="362">
        <f>'REPA-Sch'!F129</f>
        <v>13830897.71</v>
      </c>
      <c r="F23" s="612">
        <f t="shared" ref="F23:F26" si="5">D23-E23</f>
        <v>-830555.710000001</v>
      </c>
      <c r="G23" s="249"/>
      <c r="H23" s="249"/>
    </row>
    <row r="24" ht="15.5" spans="1:8">
      <c r="A24" s="364" t="s">
        <v>440</v>
      </c>
      <c r="B24" s="362">
        <f>'REPA-Sch'!C134</f>
        <v>391724</v>
      </c>
      <c r="C24" s="362">
        <f>'REPA-Sch'!D134</f>
        <v>0</v>
      </c>
      <c r="D24" s="362">
        <f>'REPA-Sch'!E134</f>
        <v>391724</v>
      </c>
      <c r="E24" s="362">
        <f>'REPA-Sch'!F134</f>
        <v>454517.24</v>
      </c>
      <c r="F24" s="612">
        <f t="shared" si="5"/>
        <v>-62793.24</v>
      </c>
      <c r="G24" s="249"/>
      <c r="H24" s="249"/>
    </row>
    <row r="25" ht="15.5" spans="1:8">
      <c r="A25" s="364" t="s">
        <v>122</v>
      </c>
      <c r="B25" s="362">
        <f>'REPA-Sch'!C140</f>
        <v>112765</v>
      </c>
      <c r="C25" s="362">
        <f>'REPA-Sch'!D140</f>
        <v>0</v>
      </c>
      <c r="D25" s="362">
        <f>'REPA-Sch'!E140</f>
        <v>112765</v>
      </c>
      <c r="E25" s="362">
        <f>'REPA-Sch'!F140</f>
        <v>235782.38</v>
      </c>
      <c r="F25" s="612">
        <f t="shared" si="5"/>
        <v>-123017.38</v>
      </c>
      <c r="G25" s="249"/>
      <c r="H25" s="249"/>
    </row>
    <row r="26" ht="15.5" spans="1:8">
      <c r="A26" s="364" t="s">
        <v>441</v>
      </c>
      <c r="B26" s="362">
        <f>'REPA-Sch'!C145</f>
        <v>45928</v>
      </c>
      <c r="C26" s="362">
        <f>'REPA-Sch'!D145</f>
        <v>0</v>
      </c>
      <c r="D26" s="362">
        <f>'REPA-Sch'!E145</f>
        <v>45928</v>
      </c>
      <c r="E26" s="362">
        <f>'REPA-Sch'!F145</f>
        <v>66486.1</v>
      </c>
      <c r="F26" s="613">
        <f t="shared" si="5"/>
        <v>-20558.1</v>
      </c>
      <c r="G26" s="249"/>
      <c r="H26" s="249"/>
    </row>
    <row r="27" ht="15.5" spans="1:8">
      <c r="A27" s="614" t="s">
        <v>442</v>
      </c>
      <c r="B27" s="582">
        <f>SUM(B23:B26)</f>
        <v>13550759</v>
      </c>
      <c r="C27" s="582">
        <f t="shared" ref="C27:F27" si="6">SUM(C23:C26)</f>
        <v>0</v>
      </c>
      <c r="D27" s="582">
        <f t="shared" si="6"/>
        <v>13550759</v>
      </c>
      <c r="E27" s="582">
        <f t="shared" si="6"/>
        <v>14587683.43</v>
      </c>
      <c r="F27" s="626">
        <f t="shared" si="6"/>
        <v>-1036924.43</v>
      </c>
      <c r="G27" s="250"/>
      <c r="H27" s="250"/>
    </row>
    <row r="28" ht="15.5" spans="1:8">
      <c r="A28" s="616"/>
      <c r="B28" s="362"/>
      <c r="C28" s="362"/>
      <c r="D28" s="362"/>
      <c r="E28" s="362"/>
      <c r="F28" s="617"/>
      <c r="G28" s="249"/>
      <c r="H28" s="249"/>
    </row>
    <row r="29" ht="15.5" spans="1:8">
      <c r="A29" s="616" t="s">
        <v>443</v>
      </c>
      <c r="B29" s="362"/>
      <c r="C29" s="362"/>
      <c r="D29" s="362"/>
      <c r="E29" s="362"/>
      <c r="F29" s="617"/>
      <c r="G29" s="249"/>
      <c r="H29" s="249"/>
    </row>
    <row r="30" ht="15.5" spans="1:8">
      <c r="A30" s="364" t="s">
        <v>129</v>
      </c>
      <c r="B30" s="362">
        <f>'REPA-Sch'!C164</f>
        <v>1247962</v>
      </c>
      <c r="C30" s="362">
        <f>'REPA-Sch'!D164</f>
        <v>0</v>
      </c>
      <c r="D30" s="362">
        <f>'REPA-Sch'!E164</f>
        <v>1247962</v>
      </c>
      <c r="E30" s="362">
        <f>'REPA-Sch'!F164</f>
        <v>380337.92</v>
      </c>
      <c r="F30" s="612">
        <f t="shared" ref="F30:F41" si="7">D30-E30</f>
        <v>867624.08</v>
      </c>
      <c r="G30" s="249"/>
      <c r="H30" s="249"/>
    </row>
    <row r="31" ht="15.5" spans="1:8">
      <c r="A31" s="364" t="s">
        <v>134</v>
      </c>
      <c r="B31" s="362">
        <f>'REPA-Sch'!C171</f>
        <v>961147</v>
      </c>
      <c r="C31" s="362">
        <f>'REPA-Sch'!D171</f>
        <v>0</v>
      </c>
      <c r="D31" s="362">
        <f>'REPA-Sch'!E171</f>
        <v>961147</v>
      </c>
      <c r="E31" s="362">
        <f>'REPA-Sch'!F171</f>
        <v>2050786.14</v>
      </c>
      <c r="F31" s="612">
        <f t="shared" si="7"/>
        <v>-1089639.14</v>
      </c>
      <c r="G31" s="249"/>
      <c r="H31" s="249"/>
    </row>
    <row r="32" ht="15.5" spans="1:8">
      <c r="A32" s="364" t="s">
        <v>444</v>
      </c>
      <c r="B32" s="362">
        <f>'REPA-Sch'!C176</f>
        <v>0</v>
      </c>
      <c r="C32" s="362">
        <f>'REPA-Sch'!D176</f>
        <v>0</v>
      </c>
      <c r="D32" s="362">
        <f>'REPA-Sch'!E176</f>
        <v>0</v>
      </c>
      <c r="E32" s="362">
        <f>'REPA-Sch'!F176</f>
        <v>0</v>
      </c>
      <c r="F32" s="612">
        <f t="shared" si="7"/>
        <v>0</v>
      </c>
      <c r="G32" s="249"/>
      <c r="H32" s="249"/>
    </row>
    <row r="33" ht="15.5" spans="1:8">
      <c r="A33" s="364" t="s">
        <v>445</v>
      </c>
      <c r="B33" s="362">
        <f>'REPA-Sch'!C181</f>
        <v>40000</v>
      </c>
      <c r="C33" s="362">
        <f>'REPA-Sch'!D181</f>
        <v>0</v>
      </c>
      <c r="D33" s="362">
        <f>'REPA-Sch'!E181</f>
        <v>40000</v>
      </c>
      <c r="E33" s="362">
        <f>'REPA-Sch'!F181</f>
        <v>1800</v>
      </c>
      <c r="F33" s="612">
        <f t="shared" si="7"/>
        <v>38200</v>
      </c>
      <c r="G33" s="249"/>
      <c r="H33" s="249"/>
    </row>
    <row r="34" ht="15.5" spans="1:8">
      <c r="A34" s="364" t="s">
        <v>140</v>
      </c>
      <c r="B34" s="362">
        <f>'REPA-Sch'!C188</f>
        <v>1077809</v>
      </c>
      <c r="C34" s="362">
        <f>'REPA-Sch'!D188</f>
        <v>0</v>
      </c>
      <c r="D34" s="362">
        <f>'REPA-Sch'!E188</f>
        <v>1077809</v>
      </c>
      <c r="E34" s="362">
        <f>'REPA-Sch'!F188</f>
        <v>578372.07</v>
      </c>
      <c r="F34" s="612">
        <f t="shared" si="7"/>
        <v>499436.93</v>
      </c>
      <c r="G34" s="249"/>
      <c r="H34" s="249"/>
    </row>
    <row r="35" ht="15.5" spans="1:8">
      <c r="A35" s="364" t="s">
        <v>144</v>
      </c>
      <c r="B35" s="362">
        <f>'REPA-Sch'!C201</f>
        <v>6361010</v>
      </c>
      <c r="C35" s="362">
        <f>'REPA-Sch'!D201</f>
        <v>0</v>
      </c>
      <c r="D35" s="362">
        <f>'REPA-Sch'!E201</f>
        <v>6361010</v>
      </c>
      <c r="E35" s="362">
        <f>'REPA-Sch'!F201</f>
        <v>1213765.08</v>
      </c>
      <c r="F35" s="612">
        <f t="shared" si="7"/>
        <v>5147244.92</v>
      </c>
      <c r="G35" s="249"/>
      <c r="H35" s="249"/>
    </row>
    <row r="36" ht="15.5" spans="1:8">
      <c r="A36" s="364" t="s">
        <v>446</v>
      </c>
      <c r="B36" s="362">
        <f>'REPA-Sch'!C209</f>
        <v>3319379</v>
      </c>
      <c r="C36" s="362">
        <f>'REPA-Sch'!D209</f>
        <v>0</v>
      </c>
      <c r="D36" s="362">
        <f>'REPA-Sch'!E209</f>
        <v>3319379</v>
      </c>
      <c r="E36" s="362">
        <f>'REPA-Sch'!F209</f>
        <v>3743608.4</v>
      </c>
      <c r="F36" s="612">
        <f t="shared" si="7"/>
        <v>-424229.4</v>
      </c>
      <c r="G36" s="249"/>
      <c r="H36" s="249"/>
    </row>
    <row r="37" ht="15.5" spans="1:8">
      <c r="A37" s="364" t="s">
        <v>173</v>
      </c>
      <c r="B37" s="362">
        <f>'REPA-Sch'!C214</f>
        <v>525431</v>
      </c>
      <c r="C37" s="362">
        <f>'REPA-Sch'!D214</f>
        <v>0</v>
      </c>
      <c r="D37" s="362">
        <f>'REPA-Sch'!E214</f>
        <v>525431</v>
      </c>
      <c r="E37" s="362">
        <f>'REPA-Sch'!F214</f>
        <v>816612.35</v>
      </c>
      <c r="F37" s="612">
        <f t="shared" si="7"/>
        <v>-291181.35</v>
      </c>
      <c r="G37" s="249"/>
      <c r="H37" s="249"/>
    </row>
    <row r="38" ht="15.5" spans="1:8">
      <c r="A38" s="364" t="s">
        <v>190</v>
      </c>
      <c r="B38" s="362">
        <f>'REPA-Sch'!C218</f>
        <v>98000</v>
      </c>
      <c r="C38" s="362">
        <f>'REPA-Sch'!D218</f>
        <v>210536.8</v>
      </c>
      <c r="D38" s="362">
        <f>'REPA-Sch'!E218</f>
        <v>98000</v>
      </c>
      <c r="E38" s="362">
        <f>'REPA-Sch'!F218</f>
        <v>210536.8</v>
      </c>
      <c r="F38" s="612">
        <f t="shared" si="7"/>
        <v>-112536.8</v>
      </c>
      <c r="G38" s="249"/>
      <c r="H38" s="249"/>
    </row>
    <row r="39" ht="15.5" spans="1:8">
      <c r="A39" s="364" t="s">
        <v>447</v>
      </c>
      <c r="B39" s="362">
        <f>'REPA-Sch'!C222</f>
        <v>0</v>
      </c>
      <c r="C39" s="362">
        <f>'REPA-Sch'!D222</f>
        <v>0</v>
      </c>
      <c r="D39" s="362">
        <f>'REPA-Sch'!E222</f>
        <v>0</v>
      </c>
      <c r="E39" s="362">
        <f>'REPA-Sch'!F222</f>
        <v>6068</v>
      </c>
      <c r="F39" s="612">
        <f t="shared" si="7"/>
        <v>-6068</v>
      </c>
      <c r="G39" s="249"/>
      <c r="H39" s="249"/>
    </row>
    <row r="40" ht="15.5" spans="1:8">
      <c r="A40" s="364" t="s">
        <v>448</v>
      </c>
      <c r="B40" s="362">
        <v>0</v>
      </c>
      <c r="C40" s="362">
        <v>0</v>
      </c>
      <c r="D40" s="362">
        <v>0</v>
      </c>
      <c r="E40" s="362">
        <v>0</v>
      </c>
      <c r="F40" s="612">
        <f t="shared" si="7"/>
        <v>0</v>
      </c>
      <c r="G40" s="249"/>
      <c r="H40" s="249"/>
    </row>
    <row r="41" ht="15.5" spans="1:8">
      <c r="A41" s="366" t="s">
        <v>449</v>
      </c>
      <c r="B41" s="362">
        <v>0</v>
      </c>
      <c r="C41" s="362">
        <v>0</v>
      </c>
      <c r="D41" s="362">
        <v>0</v>
      </c>
      <c r="E41" s="362">
        <v>0</v>
      </c>
      <c r="F41" s="613">
        <f t="shared" si="7"/>
        <v>0</v>
      </c>
      <c r="G41" s="249"/>
      <c r="H41" s="249"/>
    </row>
    <row r="42" ht="15.5" spans="1:8">
      <c r="A42" s="614" t="s">
        <v>450</v>
      </c>
      <c r="B42" s="582">
        <f>SUM(B30:B41)</f>
        <v>13630738</v>
      </c>
      <c r="C42" s="582">
        <f t="shared" ref="C42:F42" si="8">SUM(C30:C41)</f>
        <v>210536.8</v>
      </c>
      <c r="D42" s="582">
        <f t="shared" si="8"/>
        <v>13630738</v>
      </c>
      <c r="E42" s="582">
        <f t="shared" si="8"/>
        <v>9001886.76</v>
      </c>
      <c r="F42" s="626">
        <f t="shared" si="8"/>
        <v>4628851.24</v>
      </c>
      <c r="G42" s="251">
        <v>0</v>
      </c>
      <c r="H42" s="250"/>
    </row>
    <row r="43" ht="15.5" spans="1:8">
      <c r="A43" s="627"/>
      <c r="B43" s="362"/>
      <c r="C43" s="362"/>
      <c r="D43" s="362"/>
      <c r="E43" s="362"/>
      <c r="F43" s="617"/>
      <c r="G43" s="249"/>
      <c r="H43" s="249"/>
    </row>
    <row r="44" ht="15.5" spans="1:8">
      <c r="A44" s="616" t="s">
        <v>79</v>
      </c>
      <c r="B44" s="362"/>
      <c r="C44" s="362"/>
      <c r="D44" s="362"/>
      <c r="E44" s="362"/>
      <c r="F44" s="617"/>
      <c r="G44" s="249"/>
      <c r="H44" s="249"/>
    </row>
    <row r="45" ht="15.5" spans="1:8">
      <c r="A45" s="628" t="s">
        <v>451</v>
      </c>
      <c r="B45" s="362">
        <v>0</v>
      </c>
      <c r="C45" s="362">
        <v>0</v>
      </c>
      <c r="D45" s="362">
        <v>0</v>
      </c>
      <c r="E45" s="362">
        <v>0</v>
      </c>
      <c r="F45" s="617">
        <v>0</v>
      </c>
      <c r="G45" s="249"/>
      <c r="H45" s="249"/>
    </row>
    <row r="46" ht="15.5" spans="1:8">
      <c r="A46" s="629" t="s">
        <v>452</v>
      </c>
      <c r="B46" s="362">
        <v>0</v>
      </c>
      <c r="C46" s="362">
        <v>0</v>
      </c>
      <c r="D46" s="362">
        <v>0</v>
      </c>
      <c r="E46" s="362">
        <v>0</v>
      </c>
      <c r="F46" s="617">
        <v>0</v>
      </c>
      <c r="G46" s="249"/>
      <c r="H46" s="249"/>
    </row>
    <row r="47" ht="15.5" spans="1:8">
      <c r="A47" s="614" t="s">
        <v>453</v>
      </c>
      <c r="B47" s="630">
        <v>0</v>
      </c>
      <c r="C47" s="630">
        <v>0</v>
      </c>
      <c r="D47" s="630">
        <v>0</v>
      </c>
      <c r="E47" s="630">
        <v>0</v>
      </c>
      <c r="F47" s="631">
        <v>0</v>
      </c>
      <c r="G47" s="249"/>
      <c r="H47" s="249"/>
    </row>
    <row r="48" ht="15.5" spans="1:8">
      <c r="A48" s="616"/>
      <c r="B48" s="362"/>
      <c r="C48" s="362"/>
      <c r="D48" s="362"/>
      <c r="E48" s="362"/>
      <c r="F48" s="617"/>
      <c r="G48" s="249"/>
      <c r="H48" s="249"/>
    </row>
    <row r="49" ht="15.5" spans="1:8">
      <c r="A49" s="616" t="s">
        <v>236</v>
      </c>
      <c r="B49" s="362"/>
      <c r="C49" s="362"/>
      <c r="D49" s="362"/>
      <c r="E49" s="362"/>
      <c r="F49" s="617"/>
      <c r="G49" s="249"/>
      <c r="H49" s="249"/>
    </row>
    <row r="50" ht="15.5" spans="1:8">
      <c r="A50" s="627" t="s">
        <v>454</v>
      </c>
      <c r="B50" s="362">
        <v>0</v>
      </c>
      <c r="C50" s="362">
        <v>0</v>
      </c>
      <c r="D50" s="362">
        <v>0</v>
      </c>
      <c r="E50" s="362">
        <v>0</v>
      </c>
      <c r="F50" s="617">
        <v>0</v>
      </c>
      <c r="G50" s="249"/>
      <c r="H50" s="249"/>
    </row>
    <row r="51" ht="15.5" spans="1:8">
      <c r="A51" s="627" t="s">
        <v>455</v>
      </c>
      <c r="B51" s="362">
        <v>0</v>
      </c>
      <c r="C51" s="362">
        <v>0</v>
      </c>
      <c r="D51" s="362">
        <v>0</v>
      </c>
      <c r="E51" s="362">
        <v>0</v>
      </c>
      <c r="F51" s="617">
        <v>0</v>
      </c>
      <c r="G51" s="249"/>
      <c r="H51" s="249"/>
    </row>
    <row r="52" ht="15.5" spans="1:8">
      <c r="A52" s="627" t="s">
        <v>456</v>
      </c>
      <c r="B52" s="362">
        <v>0</v>
      </c>
      <c r="C52" s="362">
        <v>0</v>
      </c>
      <c r="D52" s="362">
        <v>0</v>
      </c>
      <c r="E52" s="362">
        <v>0</v>
      </c>
      <c r="F52" s="617">
        <v>0</v>
      </c>
      <c r="G52" s="249"/>
      <c r="H52" s="249"/>
    </row>
    <row r="53" ht="15.5" spans="1:8">
      <c r="A53" s="627" t="s">
        <v>457</v>
      </c>
      <c r="B53" s="362">
        <v>0</v>
      </c>
      <c r="C53" s="362">
        <v>0</v>
      </c>
      <c r="D53" s="362">
        <v>0</v>
      </c>
      <c r="E53" s="362">
        <v>0</v>
      </c>
      <c r="F53" s="617">
        <v>0</v>
      </c>
      <c r="G53" s="249"/>
      <c r="H53" s="249"/>
    </row>
    <row r="54" ht="15.5" spans="1:8">
      <c r="A54" s="627" t="s">
        <v>458</v>
      </c>
      <c r="B54" s="362">
        <v>0</v>
      </c>
      <c r="C54" s="362">
        <v>0</v>
      </c>
      <c r="D54" s="362">
        <v>0</v>
      </c>
      <c r="E54" s="362">
        <v>0</v>
      </c>
      <c r="F54" s="617">
        <v>0</v>
      </c>
      <c r="G54" s="249"/>
      <c r="H54" s="249"/>
    </row>
    <row r="55" ht="15.5" spans="1:8">
      <c r="A55" s="627" t="s">
        <v>459</v>
      </c>
      <c r="B55" s="362">
        <v>0</v>
      </c>
      <c r="C55" s="362">
        <v>0</v>
      </c>
      <c r="D55" s="362">
        <v>0</v>
      </c>
      <c r="E55" s="362">
        <v>0</v>
      </c>
      <c r="F55" s="617">
        <v>0</v>
      </c>
      <c r="G55" s="249"/>
      <c r="H55" s="249"/>
    </row>
    <row r="56" ht="15.5" spans="1:8">
      <c r="A56" s="627" t="s">
        <v>460</v>
      </c>
      <c r="B56" s="362">
        <v>0</v>
      </c>
      <c r="C56" s="362">
        <v>0</v>
      </c>
      <c r="D56" s="362">
        <v>0</v>
      </c>
      <c r="E56" s="362">
        <v>0</v>
      </c>
      <c r="F56" s="617">
        <v>0</v>
      </c>
      <c r="G56" s="249"/>
      <c r="H56" s="249"/>
    </row>
    <row r="57" ht="15.5" spans="1:8">
      <c r="A57" s="614" t="s">
        <v>461</v>
      </c>
      <c r="B57" s="582">
        <v>0</v>
      </c>
      <c r="C57" s="582">
        <v>0</v>
      </c>
      <c r="D57" s="582">
        <v>0</v>
      </c>
      <c r="E57" s="582">
        <v>0</v>
      </c>
      <c r="F57" s="632">
        <v>0</v>
      </c>
      <c r="G57" s="250"/>
      <c r="H57" s="250"/>
    </row>
    <row r="58" ht="15.5" spans="1:8">
      <c r="A58" s="616"/>
      <c r="B58" s="362"/>
      <c r="C58" s="362"/>
      <c r="D58" s="362"/>
      <c r="E58" s="362"/>
      <c r="F58" s="617"/>
      <c r="G58" s="249"/>
      <c r="H58" s="249"/>
    </row>
    <row r="59" ht="15.5" spans="1:8">
      <c r="A59" s="616" t="s">
        <v>462</v>
      </c>
      <c r="B59" s="362"/>
      <c r="C59" s="362"/>
      <c r="D59" s="362"/>
      <c r="E59" s="362"/>
      <c r="F59" s="617"/>
      <c r="G59" s="249"/>
      <c r="H59" s="249"/>
    </row>
    <row r="60" ht="15.5" spans="1:8">
      <c r="A60" s="633" t="s">
        <v>463</v>
      </c>
      <c r="B60" s="362">
        <v>0</v>
      </c>
      <c r="C60" s="362">
        <v>0</v>
      </c>
      <c r="D60" s="362">
        <v>0</v>
      </c>
      <c r="E60" s="362">
        <v>0</v>
      </c>
      <c r="F60" s="617">
        <v>0</v>
      </c>
      <c r="G60" s="249"/>
      <c r="H60" s="249"/>
    </row>
    <row r="61" ht="15.5" spans="1:8">
      <c r="A61" s="633" t="s">
        <v>464</v>
      </c>
      <c r="B61" s="362">
        <v>0</v>
      </c>
      <c r="C61" s="362">
        <v>0</v>
      </c>
      <c r="D61" s="362">
        <v>0</v>
      </c>
      <c r="E61" s="362">
        <v>0</v>
      </c>
      <c r="F61" s="617">
        <v>0</v>
      </c>
      <c r="G61" s="249"/>
      <c r="H61" s="249"/>
    </row>
    <row r="62" ht="15.5" spans="1:8">
      <c r="A62" s="364" t="s">
        <v>465</v>
      </c>
      <c r="B62" s="362">
        <v>0</v>
      </c>
      <c r="C62" s="362">
        <v>0</v>
      </c>
      <c r="D62" s="362">
        <v>0</v>
      </c>
      <c r="E62" s="362">
        <v>0</v>
      </c>
      <c r="F62" s="617">
        <v>0</v>
      </c>
      <c r="G62" s="249"/>
      <c r="H62" s="249"/>
    </row>
    <row r="63" ht="15.5" spans="1:8">
      <c r="A63" s="366" t="s">
        <v>466</v>
      </c>
      <c r="B63" s="362">
        <v>0</v>
      </c>
      <c r="C63" s="362">
        <v>0</v>
      </c>
      <c r="D63" s="362">
        <v>0</v>
      </c>
      <c r="E63" s="362">
        <v>0</v>
      </c>
      <c r="F63" s="617">
        <v>0</v>
      </c>
      <c r="G63" s="249"/>
      <c r="H63" s="249"/>
    </row>
    <row r="64" ht="15.5" spans="1:8">
      <c r="A64" s="614" t="s">
        <v>467</v>
      </c>
      <c r="B64" s="630">
        <v>0</v>
      </c>
      <c r="C64" s="630">
        <v>0</v>
      </c>
      <c r="D64" s="630">
        <v>0</v>
      </c>
      <c r="E64" s="630">
        <v>0</v>
      </c>
      <c r="F64" s="631">
        <v>0</v>
      </c>
      <c r="G64" s="249"/>
      <c r="H64" s="249"/>
    </row>
    <row r="65" ht="15.5" spans="1:8">
      <c r="A65" s="616"/>
      <c r="B65" s="362"/>
      <c r="C65" s="362"/>
      <c r="D65" s="362"/>
      <c r="E65" s="362"/>
      <c r="F65" s="617"/>
      <c r="G65" s="249"/>
      <c r="H65" s="249"/>
    </row>
    <row r="66" ht="15.5" spans="1:8">
      <c r="A66" s="616" t="s">
        <v>81</v>
      </c>
      <c r="B66" s="362"/>
      <c r="C66" s="362"/>
      <c r="D66" s="362"/>
      <c r="E66" s="362"/>
      <c r="F66" s="617"/>
      <c r="G66" s="249"/>
      <c r="H66" s="249"/>
    </row>
    <row r="67" ht="15.5" spans="1:8">
      <c r="A67" s="364" t="s">
        <v>468</v>
      </c>
      <c r="B67" s="362">
        <f>'REPA-Sch'!C246</f>
        <v>80000</v>
      </c>
      <c r="C67" s="362">
        <f>'REPA-Sch'!D246</f>
        <v>0</v>
      </c>
      <c r="D67" s="362">
        <f>'REPA-Sch'!E246</f>
        <v>80000</v>
      </c>
      <c r="E67" s="362">
        <f>'REPA-Sch'!F246</f>
        <v>20773.42</v>
      </c>
      <c r="F67" s="617">
        <f>D67-E67</f>
        <v>59226.58</v>
      </c>
      <c r="G67" s="249"/>
      <c r="H67" s="249"/>
    </row>
    <row r="68" ht="15.5" spans="1:8">
      <c r="A68" s="366" t="s">
        <v>154</v>
      </c>
      <c r="B68" s="362">
        <v>0</v>
      </c>
      <c r="C68" s="362">
        <v>0</v>
      </c>
      <c r="D68" s="362">
        <v>0</v>
      </c>
      <c r="E68" s="362">
        <v>0</v>
      </c>
      <c r="F68" s="617">
        <f>D68-E68</f>
        <v>0</v>
      </c>
      <c r="G68" s="249"/>
      <c r="H68" s="249"/>
    </row>
    <row r="69" ht="15.5" spans="1:8">
      <c r="A69" s="614" t="s">
        <v>469</v>
      </c>
      <c r="B69" s="582">
        <f>SUM(B67:B68)</f>
        <v>80000</v>
      </c>
      <c r="C69" s="582">
        <f t="shared" ref="C69:F69" si="9">SUM(C67:C68)</f>
        <v>0</v>
      </c>
      <c r="D69" s="582">
        <f t="shared" si="9"/>
        <v>80000</v>
      </c>
      <c r="E69" s="582">
        <f t="shared" si="9"/>
        <v>20773.42</v>
      </c>
      <c r="F69" s="612">
        <f t="shared" si="9"/>
        <v>59226.58</v>
      </c>
      <c r="G69" s="250"/>
      <c r="H69" s="250"/>
    </row>
    <row r="70" ht="15.5" spans="1:8">
      <c r="A70" s="616"/>
      <c r="B70" s="362"/>
      <c r="C70" s="362"/>
      <c r="D70" s="362"/>
      <c r="E70" s="362"/>
      <c r="F70" s="617"/>
      <c r="G70" s="249"/>
      <c r="H70" s="249"/>
    </row>
    <row r="71" ht="15.5" spans="1:8">
      <c r="A71" s="616" t="s">
        <v>470</v>
      </c>
      <c r="B71" s="362"/>
      <c r="C71" s="362"/>
      <c r="D71" s="362"/>
      <c r="E71" s="362"/>
      <c r="F71" s="617"/>
      <c r="G71" s="249"/>
      <c r="H71" s="249"/>
    </row>
    <row r="72" ht="15.5" spans="1:8">
      <c r="A72" s="628" t="s">
        <v>471</v>
      </c>
      <c r="B72" s="362">
        <v>0</v>
      </c>
      <c r="C72" s="362">
        <v>0</v>
      </c>
      <c r="D72" s="362">
        <v>0</v>
      </c>
      <c r="E72" s="362">
        <v>0</v>
      </c>
      <c r="F72" s="617">
        <f>D72-E72</f>
        <v>0</v>
      </c>
      <c r="G72" s="249"/>
      <c r="H72" s="249"/>
    </row>
    <row r="73" ht="15.5" spans="1:8">
      <c r="A73" s="628" t="s">
        <v>472</v>
      </c>
      <c r="B73" s="362">
        <f>'REPA-Sch'!C268</f>
        <v>0</v>
      </c>
      <c r="C73" s="362">
        <f>'REPA-Sch'!D268</f>
        <v>0</v>
      </c>
      <c r="D73" s="362">
        <f>'REPA-Sch'!E268</f>
        <v>0</v>
      </c>
      <c r="E73" s="362">
        <f>'REPA-Sch'!F268</f>
        <v>41752</v>
      </c>
      <c r="F73" s="617">
        <f t="shared" ref="F73:F86" si="10">D73-E73</f>
        <v>-41752</v>
      </c>
      <c r="G73" s="249"/>
      <c r="H73" s="249"/>
    </row>
    <row r="74" ht="15.5" spans="1:8">
      <c r="A74" s="628" t="s">
        <v>159</v>
      </c>
      <c r="B74" s="362">
        <f>'REPA-Sch'!C269</f>
        <v>20000</v>
      </c>
      <c r="C74" s="362">
        <f>'REPA-Sch'!D269</f>
        <v>0</v>
      </c>
      <c r="D74" s="362">
        <f>'REPA-Sch'!E269</f>
        <v>20000</v>
      </c>
      <c r="E74" s="362">
        <f>'REPA-Sch'!F269</f>
        <v>0</v>
      </c>
      <c r="F74" s="617">
        <f t="shared" si="10"/>
        <v>20000</v>
      </c>
      <c r="G74" s="249"/>
      <c r="H74" s="249"/>
    </row>
    <row r="75" ht="15.5" spans="1:8">
      <c r="A75" s="628" t="s">
        <v>473</v>
      </c>
      <c r="B75" s="362">
        <f>'REPA-Sch'!C270</f>
        <v>0</v>
      </c>
      <c r="C75" s="362">
        <f>'REPA-Sch'!D270</f>
        <v>0</v>
      </c>
      <c r="D75" s="362">
        <f>'REPA-Sch'!E270</f>
        <v>0</v>
      </c>
      <c r="E75" s="362">
        <f>'REPA-Sch'!F270</f>
        <v>0</v>
      </c>
      <c r="F75" s="617">
        <f t="shared" si="10"/>
        <v>0</v>
      </c>
      <c r="G75" s="249"/>
      <c r="H75" s="249"/>
    </row>
    <row r="76" ht="15.5" spans="1:8">
      <c r="A76" s="628" t="s">
        <v>160</v>
      </c>
      <c r="B76" s="362">
        <f>'REPA-Sch'!C271</f>
        <v>260000</v>
      </c>
      <c r="C76" s="362">
        <f>'REPA-Sch'!D271</f>
        <v>0</v>
      </c>
      <c r="D76" s="362">
        <f>'REPA-Sch'!E271</f>
        <v>260000</v>
      </c>
      <c r="E76" s="362">
        <f>'REPA-Sch'!F271</f>
        <v>1054940</v>
      </c>
      <c r="F76" s="617">
        <f t="shared" si="10"/>
        <v>-794940</v>
      </c>
      <c r="G76" s="249"/>
      <c r="H76" s="249"/>
    </row>
    <row r="77" ht="15.5" spans="1:8">
      <c r="A77" s="628" t="s">
        <v>161</v>
      </c>
      <c r="B77" s="362">
        <f>'REPA-Sch'!C272</f>
        <v>100000</v>
      </c>
      <c r="C77" s="362">
        <f>'REPA-Sch'!D272</f>
        <v>0</v>
      </c>
      <c r="D77" s="362">
        <f>'REPA-Sch'!E272</f>
        <v>100000</v>
      </c>
      <c r="E77" s="362">
        <f>'REPA-Sch'!F272</f>
        <v>86796.31</v>
      </c>
      <c r="F77" s="617">
        <f t="shared" si="10"/>
        <v>13203.69</v>
      </c>
      <c r="G77" s="249"/>
      <c r="H77" s="249"/>
    </row>
    <row r="78" ht="15.5" spans="1:8">
      <c r="A78" s="628" t="s">
        <v>474</v>
      </c>
      <c r="B78" s="362">
        <f>'REPA-Sch'!C273</f>
        <v>32349</v>
      </c>
      <c r="C78" s="362">
        <f>'REPA-Sch'!D273</f>
        <v>0</v>
      </c>
      <c r="D78" s="362">
        <f>'REPA-Sch'!E273</f>
        <v>32349</v>
      </c>
      <c r="E78" s="362">
        <f>'REPA-Sch'!F273</f>
        <v>0</v>
      </c>
      <c r="F78" s="617">
        <f t="shared" si="10"/>
        <v>32349</v>
      </c>
      <c r="G78" s="249"/>
      <c r="H78" s="249"/>
    </row>
    <row r="79" ht="15.5" spans="1:8">
      <c r="A79" s="628" t="s">
        <v>475</v>
      </c>
      <c r="B79" s="362">
        <v>0</v>
      </c>
      <c r="C79" s="362">
        <v>0</v>
      </c>
      <c r="D79" s="362">
        <v>0</v>
      </c>
      <c r="E79" s="362">
        <v>0</v>
      </c>
      <c r="F79" s="617">
        <f t="shared" si="10"/>
        <v>0</v>
      </c>
      <c r="G79" s="249"/>
      <c r="H79" s="249"/>
    </row>
    <row r="80" ht="15.5" spans="1:8">
      <c r="A80" s="628" t="s">
        <v>476</v>
      </c>
      <c r="B80" s="362">
        <f>'REPA-Sch'!C274</f>
        <v>0</v>
      </c>
      <c r="C80" s="362">
        <f>'REPA-Sch'!D274</f>
        <v>0</v>
      </c>
      <c r="D80" s="362">
        <f>'REPA-Sch'!E274</f>
        <v>0</v>
      </c>
      <c r="E80" s="362">
        <f>'REPA-Sch'!F274</f>
        <v>495030</v>
      </c>
      <c r="F80" s="617">
        <f t="shared" si="10"/>
        <v>-495030</v>
      </c>
      <c r="G80" s="249"/>
      <c r="H80" s="249"/>
    </row>
    <row r="81" ht="15.5" spans="1:8">
      <c r="A81" s="628" t="s">
        <v>208</v>
      </c>
      <c r="B81" s="362">
        <f>'REPA-Sch'!C275</f>
        <v>100000</v>
      </c>
      <c r="C81" s="362">
        <f>'REPA-Sch'!D275</f>
        <v>0</v>
      </c>
      <c r="D81" s="362">
        <f>'REPA-Sch'!E275</f>
        <v>100000</v>
      </c>
      <c r="E81" s="362">
        <f>'REPA-Sch'!F275</f>
        <v>0</v>
      </c>
      <c r="F81" s="617">
        <f t="shared" si="10"/>
        <v>100000</v>
      </c>
      <c r="G81" s="249"/>
      <c r="H81" s="249"/>
    </row>
    <row r="82" ht="15.5" spans="1:8">
      <c r="A82" s="628" t="s">
        <v>477</v>
      </c>
      <c r="B82" s="362">
        <v>0</v>
      </c>
      <c r="C82" s="362">
        <v>0</v>
      </c>
      <c r="D82" s="362">
        <v>0</v>
      </c>
      <c r="E82" s="362">
        <v>0</v>
      </c>
      <c r="F82" s="617">
        <f t="shared" si="10"/>
        <v>0</v>
      </c>
      <c r="G82" s="249"/>
      <c r="H82" s="249"/>
    </row>
    <row r="83" ht="15.5" spans="1:8">
      <c r="A83" s="628" t="s">
        <v>478</v>
      </c>
      <c r="B83" s="362">
        <v>0</v>
      </c>
      <c r="C83" s="362">
        <v>0</v>
      </c>
      <c r="D83" s="362">
        <v>0</v>
      </c>
      <c r="E83" s="362">
        <v>0</v>
      </c>
      <c r="F83" s="617">
        <f t="shared" si="10"/>
        <v>0</v>
      </c>
      <c r="G83" s="249"/>
      <c r="H83" s="249"/>
    </row>
    <row r="84" ht="15.5" spans="1:8">
      <c r="A84" s="628" t="s">
        <v>479</v>
      </c>
      <c r="B84" s="362">
        <v>0</v>
      </c>
      <c r="C84" s="362">
        <v>0</v>
      </c>
      <c r="D84" s="362">
        <v>0</v>
      </c>
      <c r="E84" s="362">
        <v>0</v>
      </c>
      <c r="F84" s="617">
        <f t="shared" si="10"/>
        <v>0</v>
      </c>
      <c r="G84" s="249"/>
      <c r="H84" s="249"/>
    </row>
    <row r="85" ht="15.5" spans="1:8">
      <c r="A85" s="628" t="s">
        <v>157</v>
      </c>
      <c r="B85" s="362">
        <f>'REPA-Sch'!C267</f>
        <v>68492</v>
      </c>
      <c r="C85" s="362">
        <f>'REPA-Sch'!D267</f>
        <v>0</v>
      </c>
      <c r="D85" s="362">
        <f>'REPA-Sch'!E267</f>
        <v>68492</v>
      </c>
      <c r="E85" s="362">
        <f>'REPA-Sch'!F267</f>
        <v>64554.44</v>
      </c>
      <c r="F85" s="617">
        <f t="shared" si="10"/>
        <v>3937.56</v>
      </c>
      <c r="G85" s="249"/>
      <c r="H85" s="249"/>
    </row>
    <row r="86" ht="15.5" spans="1:8">
      <c r="A86" s="629" t="s">
        <v>480</v>
      </c>
      <c r="B86" s="362">
        <v>0</v>
      </c>
      <c r="C86" s="362">
        <v>0</v>
      </c>
      <c r="D86" s="362">
        <v>0</v>
      </c>
      <c r="E86" s="362">
        <v>0</v>
      </c>
      <c r="F86" s="634">
        <f t="shared" si="10"/>
        <v>0</v>
      </c>
      <c r="G86" s="249"/>
      <c r="H86" s="249"/>
    </row>
    <row r="87" ht="15.5" spans="1:8">
      <c r="A87" s="614" t="s">
        <v>481</v>
      </c>
      <c r="B87" s="582">
        <f>SUM(B72:B86)</f>
        <v>580841</v>
      </c>
      <c r="C87" s="582">
        <f t="shared" ref="C87:F87" si="11">SUM(C72:C86)</f>
        <v>0</v>
      </c>
      <c r="D87" s="582">
        <f t="shared" si="11"/>
        <v>580841</v>
      </c>
      <c r="E87" s="582">
        <f t="shared" si="11"/>
        <v>1743072.75</v>
      </c>
      <c r="F87" s="626">
        <f t="shared" si="11"/>
        <v>-1162231.75</v>
      </c>
      <c r="G87" s="250"/>
      <c r="H87" s="250"/>
    </row>
    <row r="88" ht="15.5" spans="1:8">
      <c r="A88" s="627"/>
      <c r="B88" s="362"/>
      <c r="C88" s="362"/>
      <c r="D88" s="362"/>
      <c r="E88" s="362"/>
      <c r="F88" s="617"/>
      <c r="G88" s="249"/>
      <c r="H88" s="249"/>
    </row>
    <row r="89" ht="15.5" spans="1:8">
      <c r="A89" s="616" t="s">
        <v>482</v>
      </c>
      <c r="B89" s="362"/>
      <c r="C89" s="362"/>
      <c r="D89" s="362"/>
      <c r="E89" s="362"/>
      <c r="F89" s="617"/>
      <c r="G89" s="249"/>
      <c r="H89" s="249"/>
    </row>
    <row r="90" ht="15.5" spans="1:8">
      <c r="A90" s="628" t="s">
        <v>483</v>
      </c>
      <c r="B90" s="362">
        <f>'REPA-Sch'!C292-'REPA-Sch'!C289-'REPA-Sch'!C290-'REPA-Sch'!C291+'REPA-Sch'!C305-'REPA-Sch'!C301-'REPA-Sch'!C302-'REPA-Sch'!C303-'REPA-Sch'!C304+'REPA-Sch'!C310+'REPA-Sch'!C316+'REPA-Sch'!C322</f>
        <v>26356045</v>
      </c>
      <c r="C90" s="362">
        <f>'REPA-Sch'!D292-'[3]REPA-Sch'!K305-'[3]REPA-Sch'!K306-'[3]REPA-Sch'!K307+'REPA-Sch'!D305-'REPA-Sch'!D301-'REPA-Sch'!D302-'REPA-Sch'!D303-'REPA-Sch'!D304+'REPA-Sch'!D310+'REPA-Sch'!D316+'REPA-Sch'!D322</f>
        <v>-359926.51</v>
      </c>
      <c r="D90" s="362">
        <f>'REPA-Sch'!E292-'REPA-Sch'!E289-'REPA-Sch'!E290-'REPA-Sch'!E291+'REPA-Sch'!E305-'REPA-Sch'!E301-'REPA-Sch'!E302-'REPA-Sch'!E303-'REPA-Sch'!E304+'REPA-Sch'!E310+'REPA-Sch'!E316+'REPA-Sch'!E322</f>
        <v>26356045</v>
      </c>
      <c r="E90" s="362">
        <f>'REPA-Sch'!F292-'REPA-Sch'!F289-'REPA-Sch'!F290-'REPA-Sch'!F291+'REPA-Sch'!F305-'REPA-Sch'!F301-'REPA-Sch'!F302-'REPA-Sch'!F303-'REPA-Sch'!F304+'REPA-Sch'!F310+'REPA-Sch'!F316+'REPA-Sch'!F322</f>
        <v>735877.809999999</v>
      </c>
      <c r="F90" s="617">
        <f>D90-E90</f>
        <v>25620167.19</v>
      </c>
      <c r="G90" s="249"/>
      <c r="H90" s="249"/>
    </row>
    <row r="91" ht="15.5" spans="1:8">
      <c r="A91" s="635" t="s">
        <v>484</v>
      </c>
      <c r="B91" s="474">
        <f>'REPA-Sch'!C323-B90</f>
        <v>48844898</v>
      </c>
      <c r="C91" s="474">
        <f>'REPA-Sch'!D323-C90</f>
        <v>359926.51</v>
      </c>
      <c r="D91" s="474">
        <f>'REPA-Sch'!E323-D90</f>
        <v>48844898</v>
      </c>
      <c r="E91" s="474">
        <f>'REPA-Sch'!F323-E90</f>
        <v>9617881.44</v>
      </c>
      <c r="F91" s="636">
        <f>D91-E91</f>
        <v>39227016.56</v>
      </c>
      <c r="G91" s="249"/>
      <c r="H91" s="249"/>
    </row>
    <row r="92" ht="16.25" spans="1:8">
      <c r="A92" s="637" t="s">
        <v>485</v>
      </c>
      <c r="B92" s="638">
        <f>SUM(B90:B91)</f>
        <v>75200943</v>
      </c>
      <c r="C92" s="638">
        <f t="shared" ref="C92:F92" si="12">SUM(C90:C91)</f>
        <v>0</v>
      </c>
      <c r="D92" s="638">
        <f t="shared" si="12"/>
        <v>75200943</v>
      </c>
      <c r="E92" s="638">
        <f t="shared" si="12"/>
        <v>10353759.25</v>
      </c>
      <c r="F92" s="639">
        <f t="shared" si="12"/>
        <v>64847183.75</v>
      </c>
      <c r="G92" s="250"/>
      <c r="H92" s="250"/>
    </row>
    <row r="93" ht="15.5" spans="1:8">
      <c r="A93" s="249"/>
      <c r="B93" s="249"/>
      <c r="C93" s="249"/>
      <c r="D93" s="249"/>
      <c r="E93" s="249"/>
      <c r="F93" s="640"/>
      <c r="G93" s="249"/>
      <c r="H93" s="249"/>
    </row>
    <row r="94" ht="16.25" spans="1:8">
      <c r="A94" s="637" t="s">
        <v>486</v>
      </c>
      <c r="B94" s="641">
        <f>B92+B87+B69+B64+B57+B47+B42+B27</f>
        <v>103043281</v>
      </c>
      <c r="C94" s="641">
        <f t="shared" ref="C94:F94" si="13">C92+C87+C69+C64+C57+C47+C42+C27</f>
        <v>210536.8</v>
      </c>
      <c r="D94" s="641">
        <f t="shared" si="13"/>
        <v>103043281</v>
      </c>
      <c r="E94" s="641">
        <f t="shared" si="13"/>
        <v>35707175.61</v>
      </c>
      <c r="F94" s="639">
        <f t="shared" si="13"/>
        <v>67336105.39</v>
      </c>
      <c r="G94" s="250"/>
      <c r="H94" s="250"/>
    </row>
    <row r="95" ht="15.5" spans="1:8">
      <c r="A95" s="249"/>
      <c r="B95" s="12">
        <f>B94-'REPA-Sch'!C329</f>
        <v>0</v>
      </c>
      <c r="C95" s="249"/>
      <c r="D95" s="249"/>
      <c r="E95" s="12"/>
      <c r="F95" s="249"/>
      <c r="G95" s="249"/>
      <c r="H95" s="249"/>
    </row>
    <row r="96" ht="15.5" spans="1:8">
      <c r="A96" s="249"/>
      <c r="B96" s="249"/>
      <c r="C96" s="249"/>
      <c r="D96" s="12"/>
      <c r="E96" s="12"/>
      <c r="F96" s="249"/>
      <c r="G96" s="249"/>
      <c r="H96" s="249"/>
    </row>
    <row r="97" ht="15.5" spans="1:8">
      <c r="A97" s="249"/>
      <c r="B97" s="249"/>
      <c r="C97" s="249"/>
      <c r="D97" s="12"/>
      <c r="E97" s="249"/>
      <c r="F97" s="249"/>
      <c r="G97" s="249"/>
      <c r="H97" s="249"/>
    </row>
  </sheetData>
  <mergeCells count="3">
    <mergeCell ref="A1:F1"/>
    <mergeCell ref="A2:F2"/>
    <mergeCell ref="A3:A5"/>
  </mergeCells>
  <pageMargins left="0.7" right="0.7" top="0.75" bottom="0.75" header="0.3" footer="0.3"/>
  <pageSetup paperSize="1" scale="6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9"/>
  <sheetViews>
    <sheetView topLeftCell="B1" workbookViewId="0">
      <pane ySplit="5" topLeftCell="A402" activePane="bottomLeft" state="frozen"/>
      <selection/>
      <selection pane="bottomLeft" activeCell="G421" sqref="G421"/>
    </sheetView>
  </sheetViews>
  <sheetFormatPr defaultColWidth="9" defaultRowHeight="14" outlineLevelCol="7"/>
  <cols>
    <col min="1" max="1" width="4.10833333333333" customWidth="1"/>
    <col min="2" max="2" width="57.775" customWidth="1"/>
    <col min="3" max="3" width="12.3333333333333" customWidth="1"/>
    <col min="4" max="4" width="15.1083333333333" customWidth="1"/>
    <col min="5" max="5" width="15.8833333333333" customWidth="1"/>
    <col min="7" max="7" width="13.2166666666667" customWidth="1"/>
  </cols>
  <sheetData>
    <row r="1" ht="15.5" spans="1:8">
      <c r="A1" s="455"/>
      <c r="B1" s="1" t="s">
        <v>0</v>
      </c>
      <c r="C1" s="1"/>
      <c r="D1" s="1"/>
      <c r="E1" s="1"/>
      <c r="F1" s="249"/>
      <c r="G1" s="249"/>
      <c r="H1" s="249"/>
    </row>
    <row r="2" ht="15.5" spans="1:8">
      <c r="A2" s="569"/>
      <c r="B2" s="442" t="s">
        <v>487</v>
      </c>
      <c r="C2" s="442"/>
      <c r="D2" s="442"/>
      <c r="E2" s="442"/>
      <c r="F2" s="249"/>
      <c r="G2" s="249"/>
      <c r="H2" s="249"/>
    </row>
    <row r="3" ht="15.5" spans="1:8">
      <c r="A3" s="435"/>
      <c r="B3" s="481"/>
      <c r="C3" s="570" t="s">
        <v>488</v>
      </c>
      <c r="D3" s="413" t="s">
        <v>4</v>
      </c>
      <c r="E3" s="413" t="s">
        <v>5</v>
      </c>
      <c r="F3" s="249"/>
      <c r="G3" s="249"/>
      <c r="H3" s="249"/>
    </row>
    <row r="4" ht="15.5" spans="1:8">
      <c r="A4" s="435"/>
      <c r="B4" s="481"/>
      <c r="C4" s="571"/>
      <c r="D4" s="413">
        <v>2025</v>
      </c>
      <c r="E4" s="413">
        <v>2024</v>
      </c>
      <c r="F4" s="249"/>
      <c r="G4" s="249"/>
      <c r="H4" s="249"/>
    </row>
    <row r="5" ht="15.5" spans="1:8">
      <c r="A5" s="435"/>
      <c r="B5" s="481"/>
      <c r="C5" s="572"/>
      <c r="D5" s="573" t="s">
        <v>6</v>
      </c>
      <c r="E5" s="573" t="s">
        <v>6</v>
      </c>
      <c r="F5" s="249"/>
      <c r="G5" s="249"/>
      <c r="H5" s="249"/>
    </row>
    <row r="6" ht="15.5" spans="1:8">
      <c r="A6" s="574">
        <v>2</v>
      </c>
      <c r="B6" s="458" t="s">
        <v>9</v>
      </c>
      <c r="C6" s="457">
        <v>1</v>
      </c>
      <c r="D6" s="457"/>
      <c r="E6" s="458"/>
      <c r="F6" s="249"/>
      <c r="G6" s="249"/>
      <c r="H6" s="249"/>
    </row>
    <row r="7" ht="15.5" spans="1:8">
      <c r="A7" s="249"/>
      <c r="B7" s="575" t="s">
        <v>489</v>
      </c>
      <c r="C7" s="457"/>
      <c r="D7" s="457"/>
      <c r="E7" s="417"/>
      <c r="F7" s="249"/>
      <c r="G7" s="249"/>
      <c r="H7" s="249"/>
    </row>
    <row r="8" ht="15.5" spans="1:8">
      <c r="A8" s="435"/>
      <c r="B8" s="426" t="s">
        <v>490</v>
      </c>
      <c r="C8" s="457"/>
      <c r="D8" s="362">
        <f>'Sch of Cash &amp; Cash Equivalent'!F7</f>
        <v>265421.23</v>
      </c>
      <c r="E8" s="362">
        <v>11047888.78</v>
      </c>
      <c r="F8" s="249"/>
      <c r="G8" s="249"/>
      <c r="H8" s="249"/>
    </row>
    <row r="9" ht="15.5" spans="1:8">
      <c r="A9" s="435"/>
      <c r="B9" s="426" t="s">
        <v>491</v>
      </c>
      <c r="C9" s="457"/>
      <c r="D9" s="576">
        <f>'Sch of Cash &amp; Cash Equivalent'!F15</f>
        <v>11343099.34</v>
      </c>
      <c r="E9" s="576">
        <v>-16792.3700000003</v>
      </c>
      <c r="F9" s="249"/>
      <c r="G9" s="249"/>
      <c r="H9" s="249"/>
    </row>
    <row r="10" ht="15.5" spans="1:8">
      <c r="A10" s="435"/>
      <c r="B10" s="426" t="s">
        <v>492</v>
      </c>
      <c r="C10" s="457"/>
      <c r="D10" s="576">
        <f>'Sch of Cash &amp; Cash Equivalent'!F16</f>
        <v>563357.18</v>
      </c>
      <c r="E10" s="362">
        <v>4629.56000000006</v>
      </c>
      <c r="F10" s="249"/>
      <c r="G10" s="249"/>
      <c r="H10" s="249"/>
    </row>
    <row r="11" ht="15.5" spans="1:8">
      <c r="A11" s="435"/>
      <c r="B11" s="426" t="s">
        <v>493</v>
      </c>
      <c r="C11" s="457"/>
      <c r="D11" s="576">
        <f>'Sch of Cash &amp; Cash Equivalent'!F17</f>
        <v>248743.1</v>
      </c>
      <c r="E11" s="362">
        <v>14627.15</v>
      </c>
      <c r="F11" s="249"/>
      <c r="G11" s="249"/>
      <c r="H11" s="249"/>
    </row>
    <row r="12" ht="15.5" spans="1:8">
      <c r="A12" s="435"/>
      <c r="B12" s="426" t="s">
        <v>494</v>
      </c>
      <c r="C12" s="457"/>
      <c r="D12" s="576">
        <f>'Sch of Cash &amp; Cash Equivalent'!F18</f>
        <v>40652.12</v>
      </c>
      <c r="E12" s="362">
        <v>8267.17</v>
      </c>
      <c r="F12" s="249"/>
      <c r="G12" s="249"/>
      <c r="H12" s="249"/>
    </row>
    <row r="13" ht="15.5" spans="1:8">
      <c r="A13" s="435"/>
      <c r="B13" s="426" t="s">
        <v>495</v>
      </c>
      <c r="C13" s="457"/>
      <c r="D13" s="576">
        <f>'Sch of Cash &amp; Cash Equivalent'!F19</f>
        <v>154.28</v>
      </c>
      <c r="E13" s="362">
        <v>154.28</v>
      </c>
      <c r="F13" s="249"/>
      <c r="G13" s="249"/>
      <c r="H13" s="249"/>
    </row>
    <row r="14" ht="15.5" spans="1:8">
      <c r="A14" s="435"/>
      <c r="B14" s="426" t="s">
        <v>496</v>
      </c>
      <c r="C14" s="457"/>
      <c r="D14" s="576">
        <f>'Sch of Cash &amp; Cash Equivalent'!F26</f>
        <v>-321997.319999999</v>
      </c>
      <c r="E14" s="576">
        <v>-913467.479999999</v>
      </c>
      <c r="F14" s="249"/>
      <c r="G14" s="249"/>
      <c r="H14" s="249"/>
    </row>
    <row r="15" ht="15.5" spans="1:8">
      <c r="A15" s="435"/>
      <c r="B15" s="426" t="s">
        <v>497</v>
      </c>
      <c r="C15" s="457"/>
      <c r="D15" s="576">
        <f>'Sch of Cash &amp; Cash Equivalent'!F21</f>
        <v>28920.07</v>
      </c>
      <c r="E15" s="576">
        <v>28920.07</v>
      </c>
      <c r="F15" s="249"/>
      <c r="G15" s="249"/>
      <c r="H15" s="249"/>
    </row>
    <row r="16" ht="15.5" spans="1:8">
      <c r="A16" s="435"/>
      <c r="B16" s="426" t="s">
        <v>498</v>
      </c>
      <c r="C16" s="457"/>
      <c r="D16" s="576">
        <f>'Sch of Cash &amp; Cash Equivalent'!F22</f>
        <v>-155128.32</v>
      </c>
      <c r="E16" s="362">
        <v>199297.43</v>
      </c>
      <c r="F16" s="249"/>
      <c r="G16" s="249"/>
      <c r="H16" s="249"/>
    </row>
    <row r="17" ht="15.5" spans="1:8">
      <c r="A17" s="435"/>
      <c r="B17" s="427" t="s">
        <v>499</v>
      </c>
      <c r="C17" s="577"/>
      <c r="D17" s="576">
        <v>0</v>
      </c>
      <c r="E17" s="474">
        <v>0</v>
      </c>
      <c r="F17" s="249"/>
      <c r="G17" s="249"/>
      <c r="H17" s="249"/>
    </row>
    <row r="18" ht="15.5" spans="1:8">
      <c r="A18" s="435"/>
      <c r="B18" s="578" t="s">
        <v>500</v>
      </c>
      <c r="C18" s="579"/>
      <c r="D18" s="580">
        <f>SUM(D8:D17)</f>
        <v>12013221.68</v>
      </c>
      <c r="E18" s="580">
        <f>SUM(E8:E17)</f>
        <v>10373524.59</v>
      </c>
      <c r="F18" s="249"/>
      <c r="G18" s="12">
        <f>E18-'Sch of Cash &amp; Cash Equivalent'!C30</f>
        <v>0</v>
      </c>
      <c r="H18" s="249"/>
    </row>
    <row r="19" ht="15.5" spans="1:8">
      <c r="A19" s="435"/>
      <c r="B19" s="416"/>
      <c r="C19" s="457"/>
      <c r="D19" s="457"/>
      <c r="E19" s="417"/>
      <c r="F19" s="249"/>
      <c r="G19" s="249"/>
      <c r="H19" s="249"/>
    </row>
    <row r="20" ht="15.5" spans="1:8">
      <c r="A20" s="574"/>
      <c r="B20" s="458" t="s">
        <v>501</v>
      </c>
      <c r="C20" s="457"/>
      <c r="D20" s="457"/>
      <c r="E20" s="417"/>
      <c r="F20" s="249"/>
      <c r="G20" s="249"/>
      <c r="H20" s="249"/>
    </row>
    <row r="21" ht="15.5" spans="1:8">
      <c r="A21" s="574"/>
      <c r="B21" s="426" t="s">
        <v>502</v>
      </c>
      <c r="C21" s="457"/>
      <c r="D21" s="362">
        <v>0</v>
      </c>
      <c r="E21" s="362">
        <v>0</v>
      </c>
      <c r="F21" s="249"/>
      <c r="G21" s="249"/>
      <c r="H21" s="249"/>
    </row>
    <row r="22" ht="15.5" spans="1:8">
      <c r="A22" s="574"/>
      <c r="B22" s="427" t="s">
        <v>503</v>
      </c>
      <c r="C22" s="577"/>
      <c r="D22" s="474">
        <v>0</v>
      </c>
      <c r="E22" s="474">
        <v>0</v>
      </c>
      <c r="F22" s="249"/>
      <c r="G22" s="249"/>
      <c r="H22" s="249"/>
    </row>
    <row r="23" ht="15.5" spans="1:8">
      <c r="A23" s="574"/>
      <c r="B23" s="581" t="s">
        <v>504</v>
      </c>
      <c r="C23" s="579"/>
      <c r="D23" s="582">
        <f>SUM(D21:D22)</f>
        <v>0</v>
      </c>
      <c r="E23" s="582">
        <v>0</v>
      </c>
      <c r="F23" s="249"/>
      <c r="G23" s="249"/>
      <c r="H23" s="249"/>
    </row>
    <row r="24" ht="15.5" spans="1:8">
      <c r="A24" s="574"/>
      <c r="B24" s="458" t="s">
        <v>505</v>
      </c>
      <c r="C24" s="457"/>
      <c r="D24" s="436">
        <f>D18+D23</f>
        <v>12013221.68</v>
      </c>
      <c r="E24" s="436">
        <f>E18+E23</f>
        <v>10373524.59</v>
      </c>
      <c r="F24" s="249"/>
      <c r="G24" s="249"/>
      <c r="H24" s="249"/>
    </row>
    <row r="25" ht="15.5" spans="1:8">
      <c r="A25" s="574"/>
      <c r="B25" s="458"/>
      <c r="C25" s="457"/>
      <c r="D25" s="457"/>
      <c r="E25" s="417"/>
      <c r="F25" s="249"/>
      <c r="G25" s="249"/>
      <c r="H25" s="249"/>
    </row>
    <row r="26" ht="15.5" spans="1:8">
      <c r="A26" s="574">
        <v>3</v>
      </c>
      <c r="B26" s="458" t="s">
        <v>506</v>
      </c>
      <c r="C26" s="457"/>
      <c r="D26" s="457"/>
      <c r="E26" s="417"/>
      <c r="F26" s="249"/>
      <c r="G26" s="249"/>
      <c r="H26" s="249"/>
    </row>
    <row r="27" ht="15.5" spans="1:8">
      <c r="A27" s="574"/>
      <c r="B27" s="458" t="s">
        <v>507</v>
      </c>
      <c r="C27" s="457"/>
      <c r="D27" s="457"/>
      <c r="E27" s="417"/>
      <c r="F27" s="249"/>
      <c r="G27" s="249"/>
      <c r="H27" s="249"/>
    </row>
    <row r="28" ht="15.5" spans="1:8">
      <c r="A28" s="574"/>
      <c r="B28" s="583" t="s">
        <v>508</v>
      </c>
      <c r="C28" s="457"/>
      <c r="D28" s="362">
        <v>0</v>
      </c>
      <c r="E28" s="362">
        <v>0</v>
      </c>
      <c r="F28" s="249"/>
      <c r="G28" s="249"/>
      <c r="H28" s="249"/>
    </row>
    <row r="29" ht="15.5" spans="1:8">
      <c r="A29" s="574"/>
      <c r="B29" s="583" t="s">
        <v>509</v>
      </c>
      <c r="C29" s="457"/>
      <c r="D29" s="362">
        <v>0</v>
      </c>
      <c r="E29" s="362">
        <v>0</v>
      </c>
      <c r="F29" s="249"/>
      <c r="G29" s="249"/>
      <c r="H29" s="249"/>
    </row>
    <row r="30" ht="15.5" spans="1:8">
      <c r="A30" s="574"/>
      <c r="B30" s="583" t="s">
        <v>510</v>
      </c>
      <c r="C30" s="457"/>
      <c r="D30" s="362">
        <v>0</v>
      </c>
      <c r="E30" s="362">
        <v>0</v>
      </c>
      <c r="F30" s="249"/>
      <c r="G30" s="249"/>
      <c r="H30" s="249"/>
    </row>
    <row r="31" ht="15.5" spans="1:8">
      <c r="A31" s="435"/>
      <c r="B31" s="583" t="s">
        <v>511</v>
      </c>
      <c r="C31" s="457"/>
      <c r="D31" s="362">
        <v>0</v>
      </c>
      <c r="E31" s="362">
        <v>0</v>
      </c>
      <c r="F31" s="249"/>
      <c r="G31" s="249"/>
      <c r="H31" s="249"/>
    </row>
    <row r="32" ht="15.5" spans="1:8">
      <c r="A32" s="574"/>
      <c r="B32" s="458" t="s">
        <v>512</v>
      </c>
      <c r="C32" s="457"/>
      <c r="D32" s="436">
        <f>SUM(D28:D31)</f>
        <v>0</v>
      </c>
      <c r="E32" s="436">
        <f>SUM(E28:E31)</f>
        <v>0</v>
      </c>
      <c r="F32" s="249"/>
      <c r="G32" s="249"/>
      <c r="H32" s="249"/>
    </row>
    <row r="33" ht="15.5" spans="1:8">
      <c r="A33" s="574"/>
      <c r="B33" s="458"/>
      <c r="C33" s="457"/>
      <c r="D33" s="436"/>
      <c r="E33" s="436"/>
      <c r="F33" s="249"/>
      <c r="G33" s="249"/>
      <c r="H33" s="249"/>
    </row>
    <row r="34" ht="15.5" spans="1:8">
      <c r="A34" s="435"/>
      <c r="B34" s="416" t="s">
        <v>513</v>
      </c>
      <c r="C34" s="457">
        <v>2</v>
      </c>
      <c r="D34" s="436"/>
      <c r="E34" s="362"/>
      <c r="F34" s="249"/>
      <c r="G34" s="249"/>
      <c r="H34" s="249"/>
    </row>
    <row r="35" ht="15.5" spans="1:8">
      <c r="A35" s="435"/>
      <c r="B35" s="426" t="s">
        <v>514</v>
      </c>
      <c r="C35" s="457"/>
      <c r="D35" s="362">
        <v>0</v>
      </c>
      <c r="E35" s="436">
        <v>0</v>
      </c>
      <c r="F35" s="249"/>
      <c r="G35" s="249"/>
      <c r="H35" s="249"/>
    </row>
    <row r="36" ht="15.5" spans="1:8">
      <c r="A36" s="435"/>
      <c r="B36" s="426" t="s">
        <v>515</v>
      </c>
      <c r="C36" s="457"/>
      <c r="D36" s="362">
        <f>RECEIVABLES!E7</f>
        <v>45692</v>
      </c>
      <c r="E36" s="362">
        <v>45692</v>
      </c>
      <c r="F36" s="249"/>
      <c r="G36" s="249"/>
      <c r="H36" s="249"/>
    </row>
    <row r="37" ht="15.5" spans="1:8">
      <c r="A37" s="435"/>
      <c r="B37" s="426" t="s">
        <v>516</v>
      </c>
      <c r="C37" s="457"/>
      <c r="D37" s="362">
        <v>0</v>
      </c>
      <c r="E37" s="362">
        <v>0</v>
      </c>
      <c r="F37" s="249"/>
      <c r="G37" s="249"/>
      <c r="H37" s="249"/>
    </row>
    <row r="38" ht="15.5" spans="1:8">
      <c r="A38" s="574"/>
      <c r="B38" s="458" t="s">
        <v>517</v>
      </c>
      <c r="C38" s="457"/>
      <c r="D38" s="436">
        <f>SUM(D35:D37)</f>
        <v>45692</v>
      </c>
      <c r="E38" s="436">
        <f>SUM(E35:E37)</f>
        <v>45692</v>
      </c>
      <c r="F38" s="249"/>
      <c r="G38" s="249"/>
      <c r="H38" s="249"/>
    </row>
    <row r="39" ht="15.5" spans="1:8">
      <c r="A39" s="574"/>
      <c r="B39" s="458" t="s">
        <v>421</v>
      </c>
      <c r="C39" s="457"/>
      <c r="D39" s="436">
        <f>D38</f>
        <v>45692</v>
      </c>
      <c r="E39" s="436">
        <f>E38</f>
        <v>45692</v>
      </c>
      <c r="F39" s="249"/>
      <c r="G39" s="249"/>
      <c r="H39" s="249"/>
    </row>
    <row r="40" ht="15.5" spans="1:8">
      <c r="A40" s="574"/>
      <c r="B40" s="559"/>
      <c r="C40" s="544"/>
      <c r="D40" s="550"/>
      <c r="E40" s="419"/>
      <c r="F40" s="249"/>
      <c r="G40" s="249"/>
      <c r="H40" s="249"/>
    </row>
    <row r="41" ht="15.5" spans="1:8">
      <c r="A41" s="574">
        <v>4</v>
      </c>
      <c r="B41" s="458" t="s">
        <v>11</v>
      </c>
      <c r="C41" s="457">
        <v>3</v>
      </c>
      <c r="D41" s="436"/>
      <c r="E41" s="543"/>
      <c r="F41" s="249"/>
      <c r="G41" s="249"/>
      <c r="H41" s="249"/>
    </row>
    <row r="42" ht="15.5" spans="1:8">
      <c r="A42" s="574"/>
      <c r="B42" s="417" t="s">
        <v>518</v>
      </c>
      <c r="C42" s="457"/>
      <c r="D42" s="362">
        <v>0</v>
      </c>
      <c r="E42" s="362">
        <v>0</v>
      </c>
      <c r="F42" s="249"/>
      <c r="G42" s="249"/>
      <c r="H42" s="249"/>
    </row>
    <row r="43" ht="15.5" spans="1:8">
      <c r="A43" s="574"/>
      <c r="B43" s="418" t="s">
        <v>519</v>
      </c>
      <c r="C43" s="457"/>
      <c r="D43" s="362">
        <f>PREPAYMENT!E7</f>
        <v>84760.72</v>
      </c>
      <c r="E43" s="362">
        <v>84760.72</v>
      </c>
      <c r="F43" s="249"/>
      <c r="G43" s="249"/>
      <c r="H43" s="249"/>
    </row>
    <row r="44" ht="15.5" spans="1:8">
      <c r="A44" s="574"/>
      <c r="B44" s="458" t="s">
        <v>421</v>
      </c>
      <c r="C44" s="457"/>
      <c r="D44" s="436">
        <f>SUM(D42:D43)</f>
        <v>84760.72</v>
      </c>
      <c r="E44" s="436">
        <f>SUM(E42:E43)</f>
        <v>84760.72</v>
      </c>
      <c r="F44" s="249"/>
      <c r="G44" s="249"/>
      <c r="H44" s="249"/>
    </row>
    <row r="45" ht="15.5" spans="1:8">
      <c r="A45" s="574"/>
      <c r="B45" s="418"/>
      <c r="C45" s="457"/>
      <c r="D45" s="436"/>
      <c r="E45" s="419"/>
      <c r="F45" s="249"/>
      <c r="G45" s="249"/>
      <c r="H45" s="249"/>
    </row>
    <row r="46" ht="15.5" spans="1:8">
      <c r="A46" s="574">
        <v>5</v>
      </c>
      <c r="B46" s="554" t="s">
        <v>520</v>
      </c>
      <c r="C46" s="544"/>
      <c r="D46" s="550"/>
      <c r="E46" s="419"/>
      <c r="F46" s="249"/>
      <c r="G46" s="249"/>
      <c r="H46" s="249"/>
    </row>
    <row r="47" ht="15.5" spans="1:8">
      <c r="A47" s="574"/>
      <c r="B47" s="426" t="s">
        <v>521</v>
      </c>
      <c r="C47" s="544"/>
      <c r="D47" s="584">
        <v>0</v>
      </c>
      <c r="E47" s="584">
        <v>0</v>
      </c>
      <c r="F47" s="249"/>
      <c r="G47" s="249"/>
      <c r="H47" s="249"/>
    </row>
    <row r="48" ht="15.5" spans="1:8">
      <c r="A48" s="574"/>
      <c r="B48" s="426" t="s">
        <v>522</v>
      </c>
      <c r="C48" s="544"/>
      <c r="D48" s="584">
        <v>0</v>
      </c>
      <c r="E48" s="584">
        <v>0</v>
      </c>
      <c r="F48" s="249"/>
      <c r="G48" s="249"/>
      <c r="H48" s="249"/>
    </row>
    <row r="49" ht="15.5" spans="1:8">
      <c r="A49" s="574"/>
      <c r="B49" s="426" t="s">
        <v>523</v>
      </c>
      <c r="C49" s="544"/>
      <c r="D49" s="584">
        <v>0</v>
      </c>
      <c r="E49" s="584">
        <v>0</v>
      </c>
      <c r="F49" s="249"/>
      <c r="G49" s="249"/>
      <c r="H49" s="249"/>
    </row>
    <row r="50" ht="15.5" spans="1:8">
      <c r="A50" s="574"/>
      <c r="B50" s="426" t="s">
        <v>524</v>
      </c>
      <c r="C50" s="544"/>
      <c r="D50" s="584">
        <v>0</v>
      </c>
      <c r="E50" s="584">
        <v>0</v>
      </c>
      <c r="F50" s="249"/>
      <c r="G50" s="249"/>
      <c r="H50" s="249"/>
    </row>
    <row r="51" ht="15.5" spans="1:8">
      <c r="A51" s="574"/>
      <c r="B51" s="426" t="s">
        <v>525</v>
      </c>
      <c r="C51" s="544"/>
      <c r="D51" s="584">
        <v>0</v>
      </c>
      <c r="E51" s="584">
        <v>0</v>
      </c>
      <c r="F51" s="249"/>
      <c r="G51" s="249"/>
      <c r="H51" s="249"/>
    </row>
    <row r="52" ht="15.5" spans="1:8">
      <c r="A52" s="574"/>
      <c r="B52" s="426" t="s">
        <v>526</v>
      </c>
      <c r="C52" s="544"/>
      <c r="D52" s="584">
        <v>0</v>
      </c>
      <c r="E52" s="584">
        <v>0</v>
      </c>
      <c r="F52" s="249"/>
      <c r="G52" s="249"/>
      <c r="H52" s="249"/>
    </row>
    <row r="53" ht="15.5" spans="1:8">
      <c r="A53" s="574"/>
      <c r="B53" s="426" t="s">
        <v>527</v>
      </c>
      <c r="C53" s="544"/>
      <c r="D53" s="584">
        <v>0</v>
      </c>
      <c r="E53" s="584">
        <v>0</v>
      </c>
      <c r="F53" s="249"/>
      <c r="G53" s="249"/>
      <c r="H53" s="249"/>
    </row>
    <row r="54" ht="15.5" spans="1:8">
      <c r="A54" s="574"/>
      <c r="B54" s="426" t="s">
        <v>528</v>
      </c>
      <c r="C54" s="544"/>
      <c r="D54" s="584">
        <v>0</v>
      </c>
      <c r="E54" s="584">
        <v>0</v>
      </c>
      <c r="F54" s="249"/>
      <c r="G54" s="249"/>
      <c r="H54" s="249"/>
    </row>
    <row r="55" ht="15.5" spans="1:8">
      <c r="A55" s="574"/>
      <c r="B55" s="426" t="s">
        <v>529</v>
      </c>
      <c r="C55" s="544"/>
      <c r="D55" s="584">
        <v>0</v>
      </c>
      <c r="E55" s="584">
        <v>0</v>
      </c>
      <c r="F55" s="249"/>
      <c r="G55" s="249"/>
      <c r="H55" s="249"/>
    </row>
    <row r="56" ht="15.5" spans="1:8">
      <c r="A56" s="574"/>
      <c r="B56" s="426" t="s">
        <v>166</v>
      </c>
      <c r="C56" s="544"/>
      <c r="D56" s="584">
        <v>0</v>
      </c>
      <c r="E56" s="584">
        <v>0</v>
      </c>
      <c r="F56" s="249"/>
      <c r="G56" s="249"/>
      <c r="H56" s="249"/>
    </row>
    <row r="57" ht="15.5" spans="1:8">
      <c r="A57" s="574"/>
      <c r="B57" s="426" t="s">
        <v>530</v>
      </c>
      <c r="C57" s="544"/>
      <c r="D57" s="584">
        <v>0</v>
      </c>
      <c r="E57" s="584">
        <v>0</v>
      </c>
      <c r="F57" s="249"/>
      <c r="G57" s="249"/>
      <c r="H57" s="249"/>
    </row>
    <row r="58" ht="15.5" spans="1:8">
      <c r="A58" s="574"/>
      <c r="B58" s="426" t="s">
        <v>531</v>
      </c>
      <c r="C58" s="544"/>
      <c r="D58" s="584">
        <v>0</v>
      </c>
      <c r="E58" s="584">
        <v>0</v>
      </c>
      <c r="F58" s="249"/>
      <c r="G58" s="249"/>
      <c r="H58" s="249"/>
    </row>
    <row r="59" ht="15.5" spans="1:8">
      <c r="A59" s="574"/>
      <c r="B59" s="458" t="s">
        <v>421</v>
      </c>
      <c r="C59" s="544"/>
      <c r="D59" s="550">
        <f>SUM(D47:D58)</f>
        <v>0</v>
      </c>
      <c r="E59" s="550">
        <f>SUM(E47:E58)</f>
        <v>0</v>
      </c>
      <c r="F59" s="249"/>
      <c r="G59" s="249"/>
      <c r="H59" s="249"/>
    </row>
    <row r="60" ht="15.5" spans="1:8">
      <c r="A60" s="574"/>
      <c r="B60" s="458"/>
      <c r="C60" s="544"/>
      <c r="D60" s="550"/>
      <c r="E60" s="419"/>
      <c r="F60" s="249"/>
      <c r="G60" s="249"/>
      <c r="H60" s="249"/>
    </row>
    <row r="61" ht="15.5" spans="1:8">
      <c r="A61" s="574">
        <v>6</v>
      </c>
      <c r="B61" s="458" t="s">
        <v>532</v>
      </c>
      <c r="C61" s="457"/>
      <c r="D61" s="436"/>
      <c r="E61" s="419"/>
      <c r="F61" s="249"/>
      <c r="G61" s="249"/>
      <c r="H61" s="249"/>
    </row>
    <row r="62" ht="15.5" spans="1:8">
      <c r="A62" s="574"/>
      <c r="B62" s="426" t="s">
        <v>533</v>
      </c>
      <c r="C62" s="457"/>
      <c r="D62" s="436">
        <v>0</v>
      </c>
      <c r="E62" s="436">
        <v>0</v>
      </c>
      <c r="F62" s="249"/>
      <c r="G62" s="249"/>
      <c r="H62" s="249"/>
    </row>
    <row r="63" ht="15.5" spans="1:8">
      <c r="A63" s="574"/>
      <c r="B63" s="426" t="s">
        <v>534</v>
      </c>
      <c r="C63" s="457"/>
      <c r="D63" s="436">
        <v>0</v>
      </c>
      <c r="E63" s="436">
        <v>0</v>
      </c>
      <c r="F63" s="249"/>
      <c r="G63" s="249"/>
      <c r="H63" s="249"/>
    </row>
    <row r="64" ht="15.5" spans="1:8">
      <c r="A64" s="574"/>
      <c r="B64" s="426"/>
      <c r="C64" s="457"/>
      <c r="D64" s="436"/>
      <c r="E64" s="419"/>
      <c r="F64" s="249"/>
      <c r="G64" s="249"/>
      <c r="H64" s="249"/>
    </row>
    <row r="65" ht="15.5" spans="1:8">
      <c r="A65" s="574"/>
      <c r="B65" s="458" t="s">
        <v>507</v>
      </c>
      <c r="C65" s="457"/>
      <c r="D65" s="436"/>
      <c r="E65" s="419"/>
      <c r="F65" s="249"/>
      <c r="G65" s="249"/>
      <c r="H65" s="249"/>
    </row>
    <row r="66" ht="15.5" spans="1:8">
      <c r="A66" s="435"/>
      <c r="B66" s="583" t="s">
        <v>535</v>
      </c>
      <c r="C66" s="457"/>
      <c r="D66" s="436">
        <v>0</v>
      </c>
      <c r="E66" s="436">
        <v>0</v>
      </c>
      <c r="F66" s="249"/>
      <c r="G66" s="249"/>
      <c r="H66" s="249"/>
    </row>
    <row r="67" ht="15.5" spans="1:8">
      <c r="A67" s="435"/>
      <c r="B67" s="583" t="s">
        <v>536</v>
      </c>
      <c r="C67" s="457"/>
      <c r="D67" s="436">
        <v>0</v>
      </c>
      <c r="E67" s="436">
        <v>0</v>
      </c>
      <c r="F67" s="249"/>
      <c r="G67" s="249"/>
      <c r="H67" s="249"/>
    </row>
    <row r="68" ht="15.5" spans="1:8">
      <c r="A68" s="435"/>
      <c r="B68" s="458" t="s">
        <v>512</v>
      </c>
      <c r="C68" s="457"/>
      <c r="D68" s="436">
        <f>SUM(D66:D67)</f>
        <v>0</v>
      </c>
      <c r="E68" s="436">
        <f>SUM(E66:E67)</f>
        <v>0</v>
      </c>
      <c r="F68" s="249"/>
      <c r="G68" s="249"/>
      <c r="H68" s="249"/>
    </row>
    <row r="69" ht="15.5" spans="1:8">
      <c r="A69" s="574"/>
      <c r="B69" s="458" t="s">
        <v>421</v>
      </c>
      <c r="C69" s="457"/>
      <c r="D69" s="436">
        <f>D68+D62+D63</f>
        <v>0</v>
      </c>
      <c r="E69" s="436">
        <f>E68+E62+E63</f>
        <v>0</v>
      </c>
      <c r="F69" s="249"/>
      <c r="G69" s="249"/>
      <c r="H69" s="249"/>
    </row>
    <row r="70" ht="15.5" spans="1:8">
      <c r="A70" s="574"/>
      <c r="B70" s="458"/>
      <c r="C70" s="544"/>
      <c r="D70" s="550"/>
      <c r="E70" s="419"/>
      <c r="F70" s="249"/>
      <c r="G70" s="249"/>
      <c r="H70" s="249"/>
    </row>
    <row r="71" ht="15.5" spans="1:8">
      <c r="A71" s="574">
        <v>7</v>
      </c>
      <c r="B71" s="458" t="s">
        <v>537</v>
      </c>
      <c r="C71" s="457"/>
      <c r="D71" s="436"/>
      <c r="E71" s="419"/>
      <c r="F71" s="249"/>
      <c r="G71" s="249"/>
      <c r="H71" s="249"/>
    </row>
    <row r="72" ht="15.5" spans="1:8">
      <c r="A72" s="574"/>
      <c r="B72" s="426" t="s">
        <v>538</v>
      </c>
      <c r="C72" s="457"/>
      <c r="D72" s="436">
        <v>0</v>
      </c>
      <c r="E72" s="436">
        <v>0</v>
      </c>
      <c r="F72" s="249"/>
      <c r="G72" s="249"/>
      <c r="H72" s="249"/>
    </row>
    <row r="73" ht="15.5" spans="1:8">
      <c r="A73" s="574"/>
      <c r="B73" s="426" t="s">
        <v>539</v>
      </c>
      <c r="C73" s="457"/>
      <c r="D73" s="436">
        <v>0</v>
      </c>
      <c r="E73" s="436">
        <v>0</v>
      </c>
      <c r="F73" s="249"/>
      <c r="G73" s="249"/>
      <c r="H73" s="249"/>
    </row>
    <row r="74" ht="15.5" spans="1:8">
      <c r="A74" s="574"/>
      <c r="B74" s="458" t="s">
        <v>421</v>
      </c>
      <c r="C74" s="457"/>
      <c r="D74" s="436">
        <f>SUM(D72:D73)</f>
        <v>0</v>
      </c>
      <c r="E74" s="436">
        <f>SUM(E72:E73)</f>
        <v>0</v>
      </c>
      <c r="F74" s="249"/>
      <c r="G74" s="249"/>
      <c r="H74" s="249"/>
    </row>
    <row r="75" ht="15.5" spans="1:8">
      <c r="A75" s="574"/>
      <c r="B75" s="458" t="s">
        <v>540</v>
      </c>
      <c r="C75" s="457"/>
      <c r="D75" s="436"/>
      <c r="E75" s="419"/>
      <c r="F75" s="249"/>
      <c r="G75" s="249"/>
      <c r="H75" s="249"/>
    </row>
    <row r="76" ht="15.5" spans="1:8">
      <c r="A76" s="574"/>
      <c r="B76" s="426" t="s">
        <v>541</v>
      </c>
      <c r="C76" s="457"/>
      <c r="D76" s="436">
        <v>0</v>
      </c>
      <c r="E76" s="436">
        <v>0</v>
      </c>
      <c r="F76" s="249"/>
      <c r="G76" s="249"/>
      <c r="H76" s="249"/>
    </row>
    <row r="77" ht="15.5" spans="1:8">
      <c r="A77" s="574"/>
      <c r="B77" s="426" t="s">
        <v>542</v>
      </c>
      <c r="C77" s="585"/>
      <c r="D77" s="436">
        <v>0</v>
      </c>
      <c r="E77" s="436">
        <v>0</v>
      </c>
      <c r="F77" s="249"/>
      <c r="G77" s="249"/>
      <c r="H77" s="249"/>
    </row>
    <row r="78" ht="15.5" spans="1:8">
      <c r="A78" s="574"/>
      <c r="B78" s="458" t="s">
        <v>421</v>
      </c>
      <c r="C78" s="586"/>
      <c r="D78" s="550">
        <f>SUM(D76:D77)</f>
        <v>0</v>
      </c>
      <c r="E78" s="550">
        <f>SUM(E76:E77)</f>
        <v>0</v>
      </c>
      <c r="F78" s="249"/>
      <c r="G78" s="249"/>
      <c r="H78" s="249"/>
    </row>
    <row r="79" ht="15.5" spans="1:8">
      <c r="A79" s="574"/>
      <c r="B79" s="559"/>
      <c r="C79" s="586"/>
      <c r="D79" s="550"/>
      <c r="E79" s="419"/>
      <c r="F79" s="249"/>
      <c r="G79" s="249"/>
      <c r="H79" s="249"/>
    </row>
    <row r="80" ht="15.5" spans="1:8">
      <c r="A80" s="574">
        <v>8</v>
      </c>
      <c r="B80" s="458" t="s">
        <v>20</v>
      </c>
      <c r="C80" s="457"/>
      <c r="D80" s="436"/>
      <c r="E80" s="419"/>
      <c r="F80" s="249"/>
      <c r="G80" s="249"/>
      <c r="H80" s="249"/>
    </row>
    <row r="81" ht="15.5" spans="1:8">
      <c r="A81" s="435"/>
      <c r="B81" s="417" t="s">
        <v>521</v>
      </c>
      <c r="C81" s="457"/>
      <c r="D81" s="436">
        <v>0</v>
      </c>
      <c r="E81" s="436">
        <v>0</v>
      </c>
      <c r="F81" s="249"/>
      <c r="G81" s="249"/>
      <c r="H81" s="249"/>
    </row>
    <row r="82" ht="15.5" spans="1:8">
      <c r="A82" s="435"/>
      <c r="B82" s="417" t="s">
        <v>543</v>
      </c>
      <c r="C82" s="457"/>
      <c r="D82" s="436">
        <v>0</v>
      </c>
      <c r="E82" s="436">
        <v>0</v>
      </c>
      <c r="F82" s="249"/>
      <c r="G82" s="249"/>
      <c r="H82" s="249"/>
    </row>
    <row r="83" ht="15.5" spans="1:8">
      <c r="A83" s="435"/>
      <c r="B83" s="458" t="s">
        <v>421</v>
      </c>
      <c r="C83" s="457"/>
      <c r="D83" s="436">
        <f>SUM(D81:D82)</f>
        <v>0</v>
      </c>
      <c r="E83" s="436">
        <f>SUM(E81:E82)</f>
        <v>0</v>
      </c>
      <c r="F83" s="249"/>
      <c r="G83" s="249"/>
      <c r="H83" s="249"/>
    </row>
    <row r="84" ht="15.5" spans="1:8">
      <c r="A84" s="435"/>
      <c r="B84" s="417"/>
      <c r="C84" s="457"/>
      <c r="D84" s="436"/>
      <c r="E84" s="419"/>
      <c r="F84" s="249"/>
      <c r="G84" s="249"/>
      <c r="H84" s="249"/>
    </row>
    <row r="85" ht="15.5" spans="1:8">
      <c r="A85" s="574">
        <v>9</v>
      </c>
      <c r="B85" s="458" t="s">
        <v>544</v>
      </c>
      <c r="C85" s="457">
        <v>4</v>
      </c>
      <c r="D85" s="436"/>
      <c r="E85" s="436"/>
      <c r="F85" s="249"/>
      <c r="G85" s="249"/>
      <c r="H85" s="249"/>
    </row>
    <row r="86" ht="15.5" spans="1:8">
      <c r="A86" s="574"/>
      <c r="B86" s="426" t="s">
        <v>187</v>
      </c>
      <c r="C86" s="457"/>
      <c r="D86" s="362">
        <f>WIP!H13</f>
        <v>3246090.21</v>
      </c>
      <c r="E86" s="362">
        <v>2886163.7</v>
      </c>
      <c r="F86" s="249"/>
      <c r="G86" s="249"/>
      <c r="H86" s="249"/>
    </row>
    <row r="87" ht="15.5" spans="1:8">
      <c r="A87" s="574"/>
      <c r="B87" s="426" t="s">
        <v>166</v>
      </c>
      <c r="C87" s="457"/>
      <c r="D87" s="362">
        <f>WIP!H25</f>
        <v>72958653</v>
      </c>
      <c r="E87" s="362">
        <v>72391912.18</v>
      </c>
      <c r="F87" s="249"/>
      <c r="G87" s="249"/>
      <c r="H87" s="12"/>
    </row>
    <row r="88" ht="15.5" spans="1:8">
      <c r="A88" s="574"/>
      <c r="B88" s="426" t="s">
        <v>530</v>
      </c>
      <c r="C88" s="457"/>
      <c r="D88" s="362">
        <v>0</v>
      </c>
      <c r="E88" s="362">
        <v>0</v>
      </c>
      <c r="F88" s="249"/>
      <c r="G88" s="249"/>
      <c r="H88" s="12"/>
    </row>
    <row r="89" ht="15.5" spans="1:8">
      <c r="A89" s="574"/>
      <c r="B89" s="458" t="s">
        <v>421</v>
      </c>
      <c r="C89" s="457"/>
      <c r="D89" s="436">
        <f>SUM(D86:D88)</f>
        <v>76204743.21</v>
      </c>
      <c r="E89" s="436">
        <f>SUM(E86:E88)</f>
        <v>75278075.88</v>
      </c>
      <c r="F89" s="249"/>
      <c r="G89" s="249"/>
      <c r="H89" s="12"/>
    </row>
    <row r="90" ht="15.5" spans="1:8">
      <c r="A90" s="574"/>
      <c r="B90" s="559"/>
      <c r="C90" s="544"/>
      <c r="D90" s="550"/>
      <c r="E90" s="419"/>
      <c r="F90" s="249"/>
      <c r="G90" s="249"/>
      <c r="H90" s="12"/>
    </row>
    <row r="91" ht="15.5" spans="1:8">
      <c r="A91" s="455"/>
      <c r="B91" s="458"/>
      <c r="C91" s="457"/>
      <c r="D91" s="436"/>
      <c r="E91" s="419"/>
      <c r="F91" s="249"/>
      <c r="G91" s="249"/>
      <c r="H91" s="249"/>
    </row>
    <row r="92" ht="15.5" spans="1:8">
      <c r="A92" s="574">
        <v>10</v>
      </c>
      <c r="B92" s="458" t="s">
        <v>30</v>
      </c>
      <c r="C92" s="457">
        <v>5</v>
      </c>
      <c r="D92" s="436"/>
      <c r="E92" s="419"/>
      <c r="F92" s="249"/>
      <c r="G92" s="249"/>
      <c r="H92" s="249"/>
    </row>
    <row r="93" ht="15.5" spans="1:8">
      <c r="A93" s="574"/>
      <c r="B93" s="426" t="s">
        <v>545</v>
      </c>
      <c r="C93" s="436"/>
      <c r="D93" s="362">
        <f>PAYABLE!E6</f>
        <v>520029.45</v>
      </c>
      <c r="E93" s="362">
        <v>1152343.56</v>
      </c>
      <c r="F93" s="249"/>
      <c r="G93" s="249"/>
      <c r="H93" s="249"/>
    </row>
    <row r="94" ht="15.5" spans="1:8">
      <c r="A94" s="574"/>
      <c r="B94" s="426" t="s">
        <v>546</v>
      </c>
      <c r="C94" s="436"/>
      <c r="D94" s="362">
        <f>PAYABLE!E7</f>
        <v>1270850.5</v>
      </c>
      <c r="E94" s="362">
        <v>1270850.5</v>
      </c>
      <c r="F94" s="249"/>
      <c r="G94" s="249"/>
      <c r="H94" s="249"/>
    </row>
    <row r="95" ht="15.5" spans="1:8">
      <c r="A95" s="574"/>
      <c r="B95" s="426" t="s">
        <v>547</v>
      </c>
      <c r="C95" s="436"/>
      <c r="D95" s="362">
        <v>0</v>
      </c>
      <c r="E95" s="362">
        <v>0</v>
      </c>
      <c r="F95" s="249"/>
      <c r="G95" s="249"/>
      <c r="H95" s="249"/>
    </row>
    <row r="96" ht="15.5" spans="1:8">
      <c r="A96" s="574"/>
      <c r="B96" s="458" t="s">
        <v>421</v>
      </c>
      <c r="C96" s="436"/>
      <c r="D96" s="436">
        <f>SUM(D93:D95)</f>
        <v>1790879.95</v>
      </c>
      <c r="E96" s="436">
        <f>SUM(E93:E95)</f>
        <v>2423194.06</v>
      </c>
      <c r="F96" s="249"/>
      <c r="G96" s="12"/>
      <c r="H96" s="249"/>
    </row>
    <row r="97" ht="15.5" spans="1:8">
      <c r="A97" s="574"/>
      <c r="B97" s="559"/>
      <c r="C97" s="544"/>
      <c r="D97" s="550"/>
      <c r="E97" s="419"/>
      <c r="F97" s="249"/>
      <c r="G97" s="249"/>
      <c r="H97" s="249"/>
    </row>
    <row r="98" ht="15.5" spans="1:8">
      <c r="A98" s="574">
        <v>11</v>
      </c>
      <c r="B98" s="458" t="s">
        <v>31</v>
      </c>
      <c r="C98" s="436"/>
      <c r="D98" s="436"/>
      <c r="E98" s="419"/>
      <c r="F98" s="249"/>
      <c r="G98" s="249"/>
      <c r="H98" s="249"/>
    </row>
    <row r="99" ht="15.5" spans="1:8">
      <c r="A99" s="574"/>
      <c r="B99" s="417" t="s">
        <v>548</v>
      </c>
      <c r="C99" s="436"/>
      <c r="D99" s="436"/>
      <c r="E99" s="419"/>
      <c r="F99" s="249"/>
      <c r="G99" s="249"/>
      <c r="H99" s="249"/>
    </row>
    <row r="100" ht="15.5" spans="1:8">
      <c r="A100" s="435"/>
      <c r="B100" s="583" t="s">
        <v>549</v>
      </c>
      <c r="C100" s="587"/>
      <c r="D100" s="362">
        <v>0</v>
      </c>
      <c r="E100" s="362">
        <v>0</v>
      </c>
      <c r="F100" s="249"/>
      <c r="G100" s="249"/>
      <c r="H100" s="249"/>
    </row>
    <row r="101" ht="15.5" spans="1:8">
      <c r="A101" s="435"/>
      <c r="B101" s="583" t="s">
        <v>550</v>
      </c>
      <c r="C101" s="457"/>
      <c r="D101" s="362">
        <v>0</v>
      </c>
      <c r="E101" s="362">
        <v>0</v>
      </c>
      <c r="F101" s="249"/>
      <c r="G101" s="249"/>
      <c r="H101" s="249"/>
    </row>
    <row r="102" ht="15.5" spans="1:8">
      <c r="A102" s="435"/>
      <c r="B102" s="583" t="s">
        <v>551</v>
      </c>
      <c r="C102" s="457"/>
      <c r="D102" s="362">
        <f>PAYABLE!E9</f>
        <v>0</v>
      </c>
      <c r="E102" s="362">
        <v>68655.68</v>
      </c>
      <c r="F102" s="249"/>
      <c r="G102" s="249"/>
      <c r="H102" s="249"/>
    </row>
    <row r="103" ht="15.5" spans="1:8">
      <c r="A103" s="435"/>
      <c r="B103" s="583" t="s">
        <v>552</v>
      </c>
      <c r="C103" s="457"/>
      <c r="D103" s="362">
        <v>0</v>
      </c>
      <c r="E103" s="362">
        <v>0</v>
      </c>
      <c r="F103" s="249"/>
      <c r="G103" s="249"/>
      <c r="H103" s="249"/>
    </row>
    <row r="104" ht="15.5" spans="1:8">
      <c r="A104" s="435"/>
      <c r="B104" s="583" t="s">
        <v>553</v>
      </c>
      <c r="C104" s="457"/>
      <c r="D104" s="362">
        <v>0</v>
      </c>
      <c r="E104" s="362">
        <v>0</v>
      </c>
      <c r="F104" s="249"/>
      <c r="G104" s="249"/>
      <c r="H104" s="249"/>
    </row>
    <row r="105" ht="15.5" spans="1:8">
      <c r="A105" s="435"/>
      <c r="B105" s="416" t="s">
        <v>421</v>
      </c>
      <c r="C105" s="457"/>
      <c r="D105" s="436">
        <f>SUM(D100:D104)</f>
        <v>0</v>
      </c>
      <c r="E105" s="436">
        <f>SUM(E100:E104)</f>
        <v>68655.68</v>
      </c>
      <c r="F105" s="249"/>
      <c r="G105" s="12"/>
      <c r="H105" s="249"/>
    </row>
    <row r="106" ht="15.5" spans="1:8">
      <c r="A106" s="435"/>
      <c r="B106" s="418"/>
      <c r="C106" s="457"/>
      <c r="D106" s="436"/>
      <c r="E106" s="419"/>
      <c r="F106" s="249"/>
      <c r="G106" s="249"/>
      <c r="H106" s="249"/>
    </row>
    <row r="107" ht="15.5" spans="1:8">
      <c r="A107" s="435"/>
      <c r="B107" s="418" t="s">
        <v>554</v>
      </c>
      <c r="C107" s="436"/>
      <c r="D107" s="362">
        <v>0</v>
      </c>
      <c r="E107" s="362">
        <v>0</v>
      </c>
      <c r="F107" s="249"/>
      <c r="G107" s="249"/>
      <c r="H107" s="249"/>
    </row>
    <row r="108" ht="15.5" spans="1:8">
      <c r="A108" s="435"/>
      <c r="B108" s="418" t="s">
        <v>555</v>
      </c>
      <c r="C108" s="457"/>
      <c r="D108" s="362">
        <f>PAYABLE!E12</f>
        <v>0</v>
      </c>
      <c r="E108" s="362">
        <v>24825</v>
      </c>
      <c r="F108" s="249"/>
      <c r="G108" s="249"/>
      <c r="H108" s="249"/>
    </row>
    <row r="109" ht="15.5" spans="1:8">
      <c r="A109" s="435"/>
      <c r="B109" s="418" t="s">
        <v>556</v>
      </c>
      <c r="C109" s="457"/>
      <c r="D109" s="362">
        <v>0</v>
      </c>
      <c r="E109" s="362">
        <v>0</v>
      </c>
      <c r="F109" s="249"/>
      <c r="G109" s="249"/>
      <c r="H109" s="249"/>
    </row>
    <row r="110" ht="15.5" spans="1:8">
      <c r="A110" s="455"/>
      <c r="B110" s="417" t="s">
        <v>557</v>
      </c>
      <c r="C110" s="457"/>
      <c r="D110" s="362">
        <v>0</v>
      </c>
      <c r="E110" s="362">
        <v>0</v>
      </c>
      <c r="F110" s="249"/>
      <c r="G110" s="249"/>
      <c r="H110" s="249"/>
    </row>
    <row r="111" ht="15.5" spans="1:8">
      <c r="A111" s="435"/>
      <c r="B111" s="418" t="s">
        <v>558</v>
      </c>
      <c r="C111" s="436"/>
      <c r="D111" s="362">
        <v>0</v>
      </c>
      <c r="E111" s="362">
        <v>0</v>
      </c>
      <c r="F111" s="249"/>
      <c r="G111" s="249"/>
      <c r="H111" s="249"/>
    </row>
    <row r="112" ht="15.5" spans="1:8">
      <c r="A112" s="435"/>
      <c r="B112" s="418" t="s">
        <v>559</v>
      </c>
      <c r="C112" s="436"/>
      <c r="D112" s="362">
        <v>0</v>
      </c>
      <c r="E112" s="362">
        <v>0</v>
      </c>
      <c r="F112" s="249"/>
      <c r="G112" s="249"/>
      <c r="H112" s="249"/>
    </row>
    <row r="113" ht="15.5" spans="1:8">
      <c r="A113" s="435"/>
      <c r="B113" s="418" t="s">
        <v>560</v>
      </c>
      <c r="C113" s="436"/>
      <c r="D113" s="362">
        <v>0</v>
      </c>
      <c r="E113" s="362">
        <v>0</v>
      </c>
      <c r="F113" s="249"/>
      <c r="G113" s="249"/>
      <c r="H113" s="249"/>
    </row>
    <row r="114" ht="15.5" spans="1:8">
      <c r="A114" s="574"/>
      <c r="B114" s="458" t="s">
        <v>421</v>
      </c>
      <c r="C114" s="457"/>
      <c r="D114" s="436">
        <f>SUM(D105:D113)</f>
        <v>0</v>
      </c>
      <c r="E114" s="436">
        <f>SUM(E105:E113)</f>
        <v>93480.68</v>
      </c>
      <c r="F114" s="249"/>
      <c r="G114" s="12"/>
      <c r="H114" s="249"/>
    </row>
    <row r="115" ht="15.5" spans="1:8">
      <c r="A115" s="574"/>
      <c r="B115" s="559"/>
      <c r="C115" s="544"/>
      <c r="D115" s="550"/>
      <c r="E115" s="419"/>
      <c r="F115" s="249"/>
      <c r="G115" s="12"/>
      <c r="H115" s="249"/>
    </row>
    <row r="116" ht="15.5" spans="1:8">
      <c r="A116" s="574">
        <v>12</v>
      </c>
      <c r="B116" s="559"/>
      <c r="C116" s="544"/>
      <c r="D116" s="550"/>
      <c r="E116" s="419"/>
      <c r="F116" s="249"/>
      <c r="G116" s="249"/>
      <c r="H116" s="249"/>
    </row>
    <row r="117" ht="15.5" spans="1:8">
      <c r="A117" s="574" t="s">
        <v>33</v>
      </c>
      <c r="B117" s="458" t="s">
        <v>561</v>
      </c>
      <c r="C117" s="457"/>
      <c r="D117" s="436"/>
      <c r="E117" s="419"/>
      <c r="F117" s="249"/>
      <c r="G117" s="249"/>
      <c r="H117" s="249"/>
    </row>
    <row r="118" ht="15.5" spans="1:8">
      <c r="A118" s="574"/>
      <c r="B118" s="426" t="s">
        <v>562</v>
      </c>
      <c r="C118" s="457"/>
      <c r="D118" s="436">
        <v>0</v>
      </c>
      <c r="E118" s="436">
        <v>0</v>
      </c>
      <c r="F118" s="249"/>
      <c r="G118" s="249"/>
      <c r="H118" s="249"/>
    </row>
    <row r="119" ht="15.5" spans="1:8">
      <c r="A119" s="574"/>
      <c r="B119" s="426" t="s">
        <v>563</v>
      </c>
      <c r="C119" s="457"/>
      <c r="D119" s="436">
        <v>0</v>
      </c>
      <c r="E119" s="436">
        <v>0</v>
      </c>
      <c r="F119" s="249"/>
      <c r="G119" s="249"/>
      <c r="H119" s="249"/>
    </row>
    <row r="120" ht="15.5" spans="1:8">
      <c r="A120" s="574"/>
      <c r="B120" s="458" t="s">
        <v>421</v>
      </c>
      <c r="C120" s="457"/>
      <c r="D120" s="436">
        <f>SUM(D118:D119)</f>
        <v>0</v>
      </c>
      <c r="E120" s="436">
        <f>SUM(E118:E119)</f>
        <v>0</v>
      </c>
      <c r="F120" s="249"/>
      <c r="G120" s="249"/>
      <c r="H120" s="249"/>
    </row>
    <row r="121" ht="15.5" spans="1:8">
      <c r="A121" s="574"/>
      <c r="B121" s="559"/>
      <c r="C121" s="544"/>
      <c r="D121" s="550"/>
      <c r="E121" s="419"/>
      <c r="F121" s="249"/>
      <c r="G121" s="249"/>
      <c r="H121" s="249"/>
    </row>
    <row r="122" ht="15.5" spans="1:8">
      <c r="A122" s="574" t="s">
        <v>46</v>
      </c>
      <c r="B122" s="458" t="s">
        <v>564</v>
      </c>
      <c r="C122" s="457"/>
      <c r="D122" s="436"/>
      <c r="E122" s="419"/>
      <c r="F122" s="249"/>
      <c r="G122" s="249"/>
      <c r="H122" s="249"/>
    </row>
    <row r="123" ht="15.5" spans="1:8">
      <c r="A123" s="455"/>
      <c r="B123" s="426" t="s">
        <v>562</v>
      </c>
      <c r="C123" s="457"/>
      <c r="D123" s="436">
        <v>0</v>
      </c>
      <c r="E123" s="436">
        <v>0</v>
      </c>
      <c r="F123" s="249"/>
      <c r="G123" s="249"/>
      <c r="H123" s="249"/>
    </row>
    <row r="124" ht="15.5" spans="1:8">
      <c r="A124" s="455"/>
      <c r="B124" s="426" t="s">
        <v>563</v>
      </c>
      <c r="C124" s="457"/>
      <c r="D124" s="436">
        <v>0</v>
      </c>
      <c r="E124" s="436">
        <v>0</v>
      </c>
      <c r="F124" s="249"/>
      <c r="G124" s="249"/>
      <c r="H124" s="249"/>
    </row>
    <row r="125" ht="15.5" spans="1:8">
      <c r="A125" s="455"/>
      <c r="B125" s="458" t="s">
        <v>421</v>
      </c>
      <c r="C125" s="457"/>
      <c r="D125" s="436">
        <f>SUM(D123:D124)</f>
        <v>0</v>
      </c>
      <c r="E125" s="436">
        <f>SUM(E123:E124)</f>
        <v>0</v>
      </c>
      <c r="F125" s="249"/>
      <c r="G125" s="249"/>
      <c r="H125" s="249"/>
    </row>
    <row r="126" ht="15.5" spans="1:8">
      <c r="A126" s="455"/>
      <c r="B126" s="458"/>
      <c r="C126" s="457"/>
      <c r="D126" s="436"/>
      <c r="E126" s="436"/>
      <c r="F126" s="249"/>
      <c r="G126" s="249"/>
      <c r="H126" s="249"/>
    </row>
    <row r="127" ht="15.5" spans="1:8">
      <c r="A127" s="1">
        <v>13</v>
      </c>
      <c r="B127" s="458"/>
      <c r="C127" s="457"/>
      <c r="D127" s="436"/>
      <c r="E127" s="436"/>
      <c r="F127" s="249"/>
      <c r="G127" s="249"/>
      <c r="H127" s="249"/>
    </row>
    <row r="128" ht="15.5" spans="1:8">
      <c r="A128" s="574" t="s">
        <v>35</v>
      </c>
      <c r="B128" s="458" t="s">
        <v>565</v>
      </c>
      <c r="C128" s="457"/>
      <c r="D128" s="436"/>
      <c r="E128" s="436"/>
      <c r="F128" s="249"/>
      <c r="G128" s="249"/>
      <c r="H128" s="249"/>
    </row>
    <row r="129" ht="15.5" spans="1:8">
      <c r="A129" s="455"/>
      <c r="B129" s="426" t="s">
        <v>566</v>
      </c>
      <c r="C129" s="457"/>
      <c r="D129" s="436">
        <v>0</v>
      </c>
      <c r="E129" s="436">
        <v>0</v>
      </c>
      <c r="F129" s="249"/>
      <c r="G129" s="249"/>
      <c r="H129" s="249"/>
    </row>
    <row r="130" ht="15.5" spans="1:8">
      <c r="A130" s="455"/>
      <c r="B130" s="426" t="s">
        <v>567</v>
      </c>
      <c r="C130" s="457"/>
      <c r="D130" s="436">
        <v>0</v>
      </c>
      <c r="E130" s="436">
        <v>0</v>
      </c>
      <c r="F130" s="249"/>
      <c r="G130" s="249"/>
      <c r="H130" s="249"/>
    </row>
    <row r="131" ht="15.5" spans="1:8">
      <c r="A131" s="455"/>
      <c r="B131" s="426" t="s">
        <v>568</v>
      </c>
      <c r="C131" s="457"/>
      <c r="D131" s="436">
        <v>0</v>
      </c>
      <c r="E131" s="436">
        <v>0</v>
      </c>
      <c r="F131" s="249"/>
      <c r="G131" s="249"/>
      <c r="H131" s="249"/>
    </row>
    <row r="132" ht="15.5" spans="1:8">
      <c r="A132" s="455"/>
      <c r="B132" s="426" t="s">
        <v>569</v>
      </c>
      <c r="C132" s="457"/>
      <c r="D132" s="436">
        <v>0</v>
      </c>
      <c r="E132" s="436">
        <v>0</v>
      </c>
      <c r="F132" s="249"/>
      <c r="G132" s="249"/>
      <c r="H132" s="249"/>
    </row>
    <row r="133" ht="15.5" spans="1:8">
      <c r="A133" s="455"/>
      <c r="B133" s="458" t="s">
        <v>421</v>
      </c>
      <c r="C133" s="457"/>
      <c r="D133" s="436">
        <f>SUM(D129:D132)</f>
        <v>0</v>
      </c>
      <c r="E133" s="436">
        <f>SUM(E129:E132)</f>
        <v>0</v>
      </c>
      <c r="F133" s="249"/>
      <c r="G133" s="249"/>
      <c r="H133" s="249"/>
    </row>
    <row r="134" ht="15.5" spans="1:8">
      <c r="A134" s="455"/>
      <c r="B134" s="458"/>
      <c r="C134" s="457"/>
      <c r="D134" s="436"/>
      <c r="E134" s="436"/>
      <c r="F134" s="249"/>
      <c r="G134" s="249"/>
      <c r="H134" s="249"/>
    </row>
    <row r="135" ht="15.5" spans="1:8">
      <c r="A135" s="574" t="s">
        <v>47</v>
      </c>
      <c r="B135" s="458" t="s">
        <v>570</v>
      </c>
      <c r="C135" s="457"/>
      <c r="D135" s="436"/>
      <c r="E135" s="436"/>
      <c r="F135" s="249"/>
      <c r="G135" s="249"/>
      <c r="H135" s="249"/>
    </row>
    <row r="136" ht="15.5" spans="1:8">
      <c r="A136" s="455"/>
      <c r="B136" s="426" t="s">
        <v>566</v>
      </c>
      <c r="C136" s="457"/>
      <c r="D136" s="436">
        <v>0</v>
      </c>
      <c r="E136" s="436">
        <v>0</v>
      </c>
      <c r="F136" s="249"/>
      <c r="G136" s="249"/>
      <c r="H136" s="249"/>
    </row>
    <row r="137" ht="15.5" spans="1:8">
      <c r="A137" s="455"/>
      <c r="B137" s="426" t="s">
        <v>567</v>
      </c>
      <c r="C137" s="457"/>
      <c r="D137" s="436">
        <v>0</v>
      </c>
      <c r="E137" s="436">
        <v>0</v>
      </c>
      <c r="F137" s="249"/>
      <c r="G137" s="249"/>
      <c r="H137" s="249"/>
    </row>
    <row r="138" ht="15.5" spans="1:8">
      <c r="A138" s="455"/>
      <c r="B138" s="426" t="s">
        <v>568</v>
      </c>
      <c r="C138" s="457"/>
      <c r="D138" s="436">
        <v>0</v>
      </c>
      <c r="E138" s="436">
        <v>0</v>
      </c>
      <c r="F138" s="249"/>
      <c r="G138" s="249"/>
      <c r="H138" s="249"/>
    </row>
    <row r="139" ht="15.5" spans="1:8">
      <c r="A139" s="455"/>
      <c r="B139" s="426" t="s">
        <v>569</v>
      </c>
      <c r="C139" s="457"/>
      <c r="D139" s="436">
        <v>0</v>
      </c>
      <c r="E139" s="436">
        <v>0</v>
      </c>
      <c r="F139" s="249"/>
      <c r="G139" s="249"/>
      <c r="H139" s="249"/>
    </row>
    <row r="140" ht="15.5" spans="1:8">
      <c r="A140" s="455"/>
      <c r="B140" s="458" t="s">
        <v>421</v>
      </c>
      <c r="C140" s="457"/>
      <c r="D140" s="436">
        <f>SUM(D136:D139)</f>
        <v>0</v>
      </c>
      <c r="E140" s="436">
        <f>SUM(E136:E139)</f>
        <v>0</v>
      </c>
      <c r="F140" s="249"/>
      <c r="G140" s="249"/>
      <c r="H140" s="249"/>
    </row>
    <row r="141" ht="15.5" spans="1:8">
      <c r="A141" s="455"/>
      <c r="B141" s="458"/>
      <c r="C141" s="457"/>
      <c r="D141" s="436"/>
      <c r="E141" s="436"/>
      <c r="F141" s="249"/>
      <c r="G141" s="249"/>
      <c r="H141" s="249"/>
    </row>
    <row r="142" ht="15.5" spans="1:8">
      <c r="A142" s="1">
        <v>14</v>
      </c>
      <c r="B142" s="458"/>
      <c r="C142" s="457"/>
      <c r="D142" s="436"/>
      <c r="E142" s="436"/>
      <c r="F142" s="249"/>
      <c r="G142" s="249"/>
      <c r="H142" s="249"/>
    </row>
    <row r="143" ht="15.5" spans="1:8">
      <c r="A143" s="574" t="s">
        <v>37</v>
      </c>
      <c r="B143" s="458" t="s">
        <v>571</v>
      </c>
      <c r="C143" s="457"/>
      <c r="D143" s="436"/>
      <c r="E143" s="419"/>
      <c r="F143" s="249"/>
      <c r="G143" s="249"/>
      <c r="H143" s="249"/>
    </row>
    <row r="144" ht="15.5" spans="1:8">
      <c r="A144" s="574"/>
      <c r="B144" s="426" t="s">
        <v>572</v>
      </c>
      <c r="C144" s="457"/>
      <c r="D144" s="436">
        <v>0</v>
      </c>
      <c r="E144" s="436">
        <v>0</v>
      </c>
      <c r="F144" s="249"/>
      <c r="G144" s="249"/>
      <c r="H144" s="249"/>
    </row>
    <row r="145" ht="15.5" spans="1:8">
      <c r="A145" s="574"/>
      <c r="B145" s="426" t="s">
        <v>573</v>
      </c>
      <c r="C145" s="457"/>
      <c r="D145" s="436">
        <v>0</v>
      </c>
      <c r="E145" s="436">
        <v>0</v>
      </c>
      <c r="F145" s="249"/>
      <c r="G145" s="249"/>
      <c r="H145" s="249"/>
    </row>
    <row r="146" ht="15.5" spans="1:8">
      <c r="A146" s="574"/>
      <c r="B146" s="426" t="s">
        <v>574</v>
      </c>
      <c r="C146" s="457"/>
      <c r="D146" s="436">
        <v>0</v>
      </c>
      <c r="E146" s="436">
        <v>0</v>
      </c>
      <c r="F146" s="249"/>
      <c r="G146" s="249"/>
      <c r="H146" s="249"/>
    </row>
    <row r="147" ht="15.5" spans="1:8">
      <c r="A147" s="574"/>
      <c r="B147" s="458" t="s">
        <v>421</v>
      </c>
      <c r="C147" s="457"/>
      <c r="D147" s="436">
        <f>SUM(D144:D146)</f>
        <v>0</v>
      </c>
      <c r="E147" s="436">
        <f>SUM(E144:E146)</f>
        <v>0</v>
      </c>
      <c r="F147" s="249"/>
      <c r="G147" s="249"/>
      <c r="H147" s="249"/>
    </row>
    <row r="148" ht="15.5" spans="1:8">
      <c r="A148" s="574"/>
      <c r="B148" s="458"/>
      <c r="C148" s="457"/>
      <c r="D148" s="436"/>
      <c r="E148" s="419"/>
      <c r="F148" s="249"/>
      <c r="G148" s="249"/>
      <c r="H148" s="249"/>
    </row>
    <row r="149" ht="15.5" spans="1:8">
      <c r="A149" s="574" t="s">
        <v>48</v>
      </c>
      <c r="B149" s="458" t="s">
        <v>575</v>
      </c>
      <c r="C149" s="457"/>
      <c r="D149" s="436"/>
      <c r="E149" s="419"/>
      <c r="F149" s="249"/>
      <c r="G149" s="249"/>
      <c r="H149" s="249"/>
    </row>
    <row r="150" ht="15.5" spans="1:8">
      <c r="A150" s="455"/>
      <c r="B150" s="426" t="s">
        <v>572</v>
      </c>
      <c r="C150" s="457"/>
      <c r="D150" s="436">
        <v>0</v>
      </c>
      <c r="E150" s="436">
        <v>0</v>
      </c>
      <c r="F150" s="249"/>
      <c r="G150" s="249"/>
      <c r="H150" s="249"/>
    </row>
    <row r="151" ht="15.5" spans="1:8">
      <c r="A151" s="455"/>
      <c r="B151" s="426" t="s">
        <v>573</v>
      </c>
      <c r="C151" s="457"/>
      <c r="D151" s="436">
        <v>0</v>
      </c>
      <c r="E151" s="436">
        <v>0</v>
      </c>
      <c r="F151" s="249"/>
      <c r="G151" s="249"/>
      <c r="H151" s="249"/>
    </row>
    <row r="152" ht="15.5" spans="1:8">
      <c r="A152" s="574"/>
      <c r="B152" s="426" t="s">
        <v>574</v>
      </c>
      <c r="C152" s="457"/>
      <c r="D152" s="436">
        <v>0</v>
      </c>
      <c r="E152" s="436">
        <v>0</v>
      </c>
      <c r="F152" s="249"/>
      <c r="G152" s="249"/>
      <c r="H152" s="249"/>
    </row>
    <row r="153" ht="15.5" spans="1:8">
      <c r="A153" s="455"/>
      <c r="B153" s="458" t="s">
        <v>421</v>
      </c>
      <c r="C153" s="457"/>
      <c r="D153" s="436">
        <f>SUM(D150:D152)</f>
        <v>0</v>
      </c>
      <c r="E153" s="436">
        <f>SUM(E150:E152)</f>
        <v>0</v>
      </c>
      <c r="F153" s="249"/>
      <c r="G153" s="249"/>
      <c r="H153" s="249"/>
    </row>
    <row r="154" ht="15.5" spans="1:8">
      <c r="A154" s="455"/>
      <c r="B154" s="458"/>
      <c r="C154" s="457"/>
      <c r="D154" s="436"/>
      <c r="E154" s="436"/>
      <c r="F154" s="249"/>
      <c r="G154" s="249"/>
      <c r="H154" s="249"/>
    </row>
    <row r="155" ht="15.5" spans="1:8">
      <c r="A155" s="1">
        <v>15</v>
      </c>
      <c r="B155" s="458"/>
      <c r="C155" s="457"/>
      <c r="D155" s="436"/>
      <c r="E155" s="436"/>
      <c r="F155" s="249"/>
      <c r="G155" s="249"/>
      <c r="H155" s="249"/>
    </row>
    <row r="156" ht="15.5" spans="1:8">
      <c r="A156" s="574" t="s">
        <v>39</v>
      </c>
      <c r="B156" s="416" t="s">
        <v>38</v>
      </c>
      <c r="C156" s="457"/>
      <c r="D156" s="436"/>
      <c r="E156" s="419"/>
      <c r="F156" s="249"/>
      <c r="G156" s="249"/>
      <c r="H156" s="249"/>
    </row>
    <row r="157" ht="15.5" spans="1:8">
      <c r="A157" s="574"/>
      <c r="B157" s="426" t="s">
        <v>576</v>
      </c>
      <c r="C157" s="457"/>
      <c r="D157" s="362">
        <v>0</v>
      </c>
      <c r="E157" s="362">
        <v>0</v>
      </c>
      <c r="F157" s="249"/>
      <c r="G157" s="249"/>
      <c r="H157" s="249"/>
    </row>
    <row r="158" ht="15.5" spans="1:8">
      <c r="A158" s="574"/>
      <c r="B158" s="426" t="s">
        <v>577</v>
      </c>
      <c r="C158" s="457"/>
      <c r="D158" s="362">
        <v>0</v>
      </c>
      <c r="E158" s="362">
        <v>0</v>
      </c>
      <c r="F158" s="249"/>
      <c r="G158" s="249"/>
      <c r="H158" s="249"/>
    </row>
    <row r="159" ht="15.5" spans="1:8">
      <c r="A159" s="574"/>
      <c r="B159" s="426" t="s">
        <v>578</v>
      </c>
      <c r="C159" s="457"/>
      <c r="D159" s="362">
        <v>0</v>
      </c>
      <c r="E159" s="362">
        <v>0</v>
      </c>
      <c r="F159" s="249"/>
      <c r="G159" s="249"/>
      <c r="H159" s="249"/>
    </row>
    <row r="160" ht="15.5" spans="1:8">
      <c r="A160" s="574"/>
      <c r="B160" s="416" t="s">
        <v>421</v>
      </c>
      <c r="C160" s="457"/>
      <c r="D160" s="436">
        <f>SUM(D157:D159)</f>
        <v>0</v>
      </c>
      <c r="E160" s="436">
        <f>SUM(E157:E159)</f>
        <v>0</v>
      </c>
      <c r="F160" s="249"/>
      <c r="G160" s="249"/>
      <c r="H160" s="249"/>
    </row>
    <row r="161" ht="15.5" spans="1:8">
      <c r="A161" s="574"/>
      <c r="B161" s="458"/>
      <c r="C161" s="457"/>
      <c r="D161" s="436"/>
      <c r="E161" s="419"/>
      <c r="F161" s="249"/>
      <c r="G161" s="249"/>
      <c r="H161" s="249"/>
    </row>
    <row r="162" ht="15.5" spans="1:8">
      <c r="A162" s="574" t="s">
        <v>50</v>
      </c>
      <c r="B162" s="416" t="s">
        <v>49</v>
      </c>
      <c r="C162" s="457"/>
      <c r="D162" s="436"/>
      <c r="E162" s="419"/>
      <c r="F162" s="249"/>
      <c r="G162" s="249"/>
      <c r="H162" s="249"/>
    </row>
    <row r="163" ht="15.5" spans="1:8">
      <c r="A163" s="574"/>
      <c r="B163" s="426" t="s">
        <v>576</v>
      </c>
      <c r="C163" s="457"/>
      <c r="D163" s="436">
        <v>0</v>
      </c>
      <c r="E163" s="436">
        <v>0</v>
      </c>
      <c r="F163" s="249"/>
      <c r="G163" s="249"/>
      <c r="H163" s="249"/>
    </row>
    <row r="164" ht="15.5" spans="1:8">
      <c r="A164" s="574"/>
      <c r="B164" s="426" t="s">
        <v>577</v>
      </c>
      <c r="C164" s="457"/>
      <c r="D164" s="436">
        <v>0</v>
      </c>
      <c r="E164" s="436">
        <v>0</v>
      </c>
      <c r="F164" s="249"/>
      <c r="G164" s="249"/>
      <c r="H164" s="249"/>
    </row>
    <row r="165" ht="15.5" spans="1:8">
      <c r="A165" s="574"/>
      <c r="B165" s="458" t="s">
        <v>421</v>
      </c>
      <c r="C165" s="457"/>
      <c r="D165" s="436">
        <f>SUM(D163:D164)</f>
        <v>0</v>
      </c>
      <c r="E165" s="436">
        <f>SUM(E163:E164)</f>
        <v>0</v>
      </c>
      <c r="F165" s="249"/>
      <c r="G165" s="249"/>
      <c r="H165" s="249"/>
    </row>
    <row r="166" ht="15.5" spans="1:8">
      <c r="A166" s="455"/>
      <c r="B166" s="417"/>
      <c r="C166" s="457"/>
      <c r="D166" s="436"/>
      <c r="E166" s="419"/>
      <c r="F166" s="249"/>
      <c r="G166" s="249"/>
      <c r="H166" s="249"/>
    </row>
    <row r="167" ht="15.5" spans="1:8">
      <c r="A167" s="574">
        <v>16</v>
      </c>
      <c r="B167" s="418"/>
      <c r="C167" s="457"/>
      <c r="D167" s="436"/>
      <c r="E167" s="543"/>
      <c r="F167" s="249"/>
      <c r="G167" s="249"/>
      <c r="H167" s="249"/>
    </row>
    <row r="168" ht="15.5" spans="1:8">
      <c r="A168" s="574" t="s">
        <v>41</v>
      </c>
      <c r="B168" s="458" t="s">
        <v>579</v>
      </c>
      <c r="C168" s="457"/>
      <c r="D168" s="436"/>
      <c r="E168" s="419"/>
      <c r="F168" s="249"/>
      <c r="G168" s="249"/>
      <c r="H168" s="249"/>
    </row>
    <row r="169" ht="15.5" spans="1:8">
      <c r="A169" s="455"/>
      <c r="B169" s="426" t="s">
        <v>580</v>
      </c>
      <c r="C169" s="457"/>
      <c r="D169" s="436">
        <v>0</v>
      </c>
      <c r="E169" s="436">
        <v>0</v>
      </c>
      <c r="F169" s="249"/>
      <c r="G169" s="249"/>
      <c r="H169" s="249"/>
    </row>
    <row r="170" ht="15.5" spans="1:8">
      <c r="A170" s="455"/>
      <c r="B170" s="426" t="s">
        <v>537</v>
      </c>
      <c r="C170" s="457"/>
      <c r="D170" s="436">
        <v>0</v>
      </c>
      <c r="E170" s="436">
        <v>0</v>
      </c>
      <c r="F170" s="249"/>
      <c r="G170" s="249"/>
      <c r="H170" s="249"/>
    </row>
    <row r="171" ht="15.5" spans="1:8">
      <c r="A171" s="455"/>
      <c r="B171" s="458" t="s">
        <v>421</v>
      </c>
      <c r="C171" s="457"/>
      <c r="D171" s="436">
        <f>SUM(D169:D170)</f>
        <v>0</v>
      </c>
      <c r="E171" s="436">
        <f>SUM(E169:E170)</f>
        <v>0</v>
      </c>
      <c r="F171" s="249"/>
      <c r="G171" s="249"/>
      <c r="H171" s="249"/>
    </row>
    <row r="172" ht="15.5" spans="1:8">
      <c r="A172" s="455"/>
      <c r="B172" s="417"/>
      <c r="C172" s="457"/>
      <c r="D172" s="436"/>
      <c r="E172" s="419"/>
      <c r="F172" s="249"/>
      <c r="G172" s="249"/>
      <c r="H172" s="249"/>
    </row>
    <row r="173" ht="15.5" spans="1:8">
      <c r="A173" s="455"/>
      <c r="B173" s="417"/>
      <c r="C173" s="457"/>
      <c r="D173" s="436"/>
      <c r="E173" s="419"/>
      <c r="F173" s="249"/>
      <c r="G173" s="249"/>
      <c r="H173" s="249"/>
    </row>
    <row r="174" ht="15.5" spans="1:8">
      <c r="A174" s="574" t="s">
        <v>51</v>
      </c>
      <c r="B174" s="458" t="s">
        <v>581</v>
      </c>
      <c r="C174" s="457"/>
      <c r="D174" s="436"/>
      <c r="E174" s="419"/>
      <c r="F174" s="249"/>
      <c r="G174" s="249"/>
      <c r="H174" s="249"/>
    </row>
    <row r="175" ht="15.5" spans="1:8">
      <c r="A175" s="455"/>
      <c r="B175" s="426" t="s">
        <v>580</v>
      </c>
      <c r="C175" s="457"/>
      <c r="D175" s="436">
        <v>0</v>
      </c>
      <c r="E175" s="436">
        <v>0</v>
      </c>
      <c r="F175" s="249"/>
      <c r="G175" s="249"/>
      <c r="H175" s="249"/>
    </row>
    <row r="176" ht="15.5" spans="1:8">
      <c r="A176" s="455"/>
      <c r="B176" s="426" t="s">
        <v>537</v>
      </c>
      <c r="C176" s="457"/>
      <c r="D176" s="436">
        <v>0</v>
      </c>
      <c r="E176" s="436">
        <v>0</v>
      </c>
      <c r="F176" s="249"/>
      <c r="G176" s="249"/>
      <c r="H176" s="249"/>
    </row>
    <row r="177" ht="15.5" spans="1:8">
      <c r="A177" s="455"/>
      <c r="B177" s="458" t="s">
        <v>421</v>
      </c>
      <c r="C177" s="457"/>
      <c r="D177" s="436">
        <f>SUM(D175:D176)</f>
        <v>0</v>
      </c>
      <c r="E177" s="436">
        <f>SUM(E175:E176)</f>
        <v>0</v>
      </c>
      <c r="F177" s="249"/>
      <c r="G177" s="249"/>
      <c r="H177" s="249"/>
    </row>
    <row r="178" ht="15.5" spans="1:8">
      <c r="A178" s="455"/>
      <c r="B178" s="417"/>
      <c r="C178" s="457"/>
      <c r="D178" s="436"/>
      <c r="E178" s="419"/>
      <c r="F178" s="249"/>
      <c r="G178" s="249"/>
      <c r="H178" s="249"/>
    </row>
    <row r="179" ht="15.5" spans="1:8">
      <c r="A179" s="1">
        <v>17</v>
      </c>
      <c r="B179" s="417"/>
      <c r="C179" s="457"/>
      <c r="D179" s="436"/>
      <c r="E179" s="419"/>
      <c r="F179" s="249"/>
      <c r="G179" s="249"/>
      <c r="H179" s="249"/>
    </row>
    <row r="180" ht="15.5" spans="1:8">
      <c r="A180" s="574" t="s">
        <v>43</v>
      </c>
      <c r="B180" s="458" t="s">
        <v>582</v>
      </c>
      <c r="C180" s="457">
        <v>5</v>
      </c>
      <c r="D180" s="436"/>
      <c r="E180" s="419"/>
      <c r="F180" s="249"/>
      <c r="G180" s="249"/>
      <c r="H180" s="249"/>
    </row>
    <row r="181" ht="15.5" spans="1:8">
      <c r="A181" s="455"/>
      <c r="B181" s="426" t="s">
        <v>583</v>
      </c>
      <c r="C181" s="457"/>
      <c r="D181" s="362">
        <f>PAYABLE!E11</f>
        <v>0</v>
      </c>
      <c r="E181" s="362">
        <v>2295</v>
      </c>
      <c r="F181" s="249"/>
      <c r="G181" s="12"/>
      <c r="H181" s="249"/>
    </row>
    <row r="182" ht="15.5" spans="1:8">
      <c r="A182" s="455"/>
      <c r="B182" s="426" t="s">
        <v>584</v>
      </c>
      <c r="C182" s="457"/>
      <c r="D182" s="362">
        <v>0</v>
      </c>
      <c r="E182" s="362">
        <v>0</v>
      </c>
      <c r="F182" s="249"/>
      <c r="G182" s="249"/>
      <c r="H182" s="249"/>
    </row>
    <row r="183" ht="15.5" spans="1:8">
      <c r="A183" s="455"/>
      <c r="B183" s="426" t="s">
        <v>585</v>
      </c>
      <c r="C183" s="457"/>
      <c r="D183" s="362">
        <v>0</v>
      </c>
      <c r="E183" s="362">
        <v>0</v>
      </c>
      <c r="F183" s="249"/>
      <c r="G183" s="249"/>
      <c r="H183" s="249"/>
    </row>
    <row r="184" ht="15.5" spans="1:8">
      <c r="A184" s="455"/>
      <c r="B184" s="458" t="s">
        <v>421</v>
      </c>
      <c r="C184" s="457"/>
      <c r="D184" s="436">
        <f>SUM(D181:D183)</f>
        <v>0</v>
      </c>
      <c r="E184" s="436">
        <f>SUM(E181:E183)</f>
        <v>2295</v>
      </c>
      <c r="F184" s="249"/>
      <c r="G184" s="249"/>
      <c r="H184" s="249"/>
    </row>
    <row r="185" ht="15.5" spans="1:8">
      <c r="A185" s="455"/>
      <c r="B185" s="458"/>
      <c r="C185" s="457"/>
      <c r="D185" s="436"/>
      <c r="E185" s="419"/>
      <c r="F185" s="249"/>
      <c r="G185" s="249"/>
      <c r="H185" s="249"/>
    </row>
    <row r="186" ht="15.5" spans="1:8">
      <c r="A186" s="574" t="s">
        <v>52</v>
      </c>
      <c r="B186" s="458" t="s">
        <v>586</v>
      </c>
      <c r="C186" s="457"/>
      <c r="D186" s="436"/>
      <c r="E186" s="419"/>
      <c r="F186" s="249"/>
      <c r="G186" s="249"/>
      <c r="H186" s="249"/>
    </row>
    <row r="187" ht="15.5" spans="1:8">
      <c r="A187" s="455"/>
      <c r="B187" s="426" t="s">
        <v>583</v>
      </c>
      <c r="C187" s="457"/>
      <c r="D187" s="436">
        <v>0</v>
      </c>
      <c r="E187" s="436">
        <v>0</v>
      </c>
      <c r="F187" s="249"/>
      <c r="G187" s="249"/>
      <c r="H187" s="249"/>
    </row>
    <row r="188" ht="15.5" spans="1:8">
      <c r="A188" s="455"/>
      <c r="B188" s="426" t="s">
        <v>584</v>
      </c>
      <c r="C188" s="457"/>
      <c r="D188" s="436">
        <v>0</v>
      </c>
      <c r="E188" s="436">
        <v>0</v>
      </c>
      <c r="F188" s="249"/>
      <c r="G188" s="249"/>
      <c r="H188" s="249"/>
    </row>
    <row r="189" ht="15.5" spans="1:8">
      <c r="A189" s="455"/>
      <c r="B189" s="426" t="s">
        <v>585</v>
      </c>
      <c r="C189" s="457"/>
      <c r="D189" s="436">
        <v>0</v>
      </c>
      <c r="E189" s="436">
        <v>0</v>
      </c>
      <c r="F189" s="249"/>
      <c r="G189" s="249"/>
      <c r="H189" s="249"/>
    </row>
    <row r="190" ht="15.5" spans="1:8">
      <c r="A190" s="455"/>
      <c r="B190" s="458" t="s">
        <v>421</v>
      </c>
      <c r="C190" s="457"/>
      <c r="D190" s="436">
        <f>SUM(D187:D189)</f>
        <v>0</v>
      </c>
      <c r="E190" s="436">
        <f>SUM(E187:E189)</f>
        <v>0</v>
      </c>
      <c r="F190" s="249"/>
      <c r="G190" s="249"/>
      <c r="H190" s="249"/>
    </row>
    <row r="191" ht="15.5" spans="1:8">
      <c r="A191" s="455"/>
      <c r="B191" s="417"/>
      <c r="C191" s="457"/>
      <c r="D191" s="436"/>
      <c r="E191" s="419"/>
      <c r="F191" s="249"/>
      <c r="G191" s="249"/>
      <c r="H191" s="249"/>
    </row>
    <row r="192" ht="15.5" spans="1:8">
      <c r="A192" s="574"/>
      <c r="B192" s="458"/>
      <c r="C192" s="457"/>
      <c r="D192" s="436"/>
      <c r="E192" s="543"/>
      <c r="F192" s="249"/>
      <c r="G192" s="249"/>
      <c r="H192" s="249"/>
    </row>
    <row r="193" ht="15.5" spans="1:8">
      <c r="A193" s="574">
        <v>18</v>
      </c>
      <c r="B193" s="458" t="s">
        <v>66</v>
      </c>
      <c r="C193" s="457"/>
      <c r="D193" s="436"/>
      <c r="E193" s="419"/>
      <c r="F193" s="249"/>
      <c r="G193" s="249"/>
      <c r="H193" s="249"/>
    </row>
    <row r="194" ht="15.5" spans="1:8">
      <c r="A194" s="574"/>
      <c r="B194" s="458" t="s">
        <v>587</v>
      </c>
      <c r="C194" s="457"/>
      <c r="D194" s="436"/>
      <c r="E194" s="419"/>
      <c r="F194" s="249"/>
      <c r="G194" s="249"/>
      <c r="H194" s="249"/>
    </row>
    <row r="195" ht="15.5" spans="1:8">
      <c r="A195" s="435"/>
      <c r="B195" s="418" t="s">
        <v>275</v>
      </c>
      <c r="C195" s="457"/>
      <c r="D195" s="362">
        <v>0</v>
      </c>
      <c r="E195" s="362">
        <v>0</v>
      </c>
      <c r="F195" s="249"/>
      <c r="G195" s="249"/>
      <c r="H195" s="249"/>
    </row>
    <row r="196" ht="15.5" spans="1:8">
      <c r="A196" s="574"/>
      <c r="B196" s="418" t="s">
        <v>404</v>
      </c>
      <c r="C196" s="457"/>
      <c r="D196" s="362">
        <v>0</v>
      </c>
      <c r="E196" s="362">
        <v>0</v>
      </c>
      <c r="F196" s="249"/>
      <c r="G196" s="249"/>
      <c r="H196" s="249"/>
    </row>
    <row r="197" ht="15.5" spans="1:8">
      <c r="A197" s="574"/>
      <c r="B197" s="458" t="s">
        <v>588</v>
      </c>
      <c r="C197" s="457"/>
      <c r="D197" s="436">
        <f>SUM(D195:D196)</f>
        <v>0</v>
      </c>
      <c r="E197" s="436">
        <f>SUM(E195:E196)</f>
        <v>0</v>
      </c>
      <c r="F197" s="249"/>
      <c r="G197" s="249"/>
      <c r="H197" s="249"/>
    </row>
    <row r="198" ht="15.5" spans="1:8">
      <c r="A198" s="574"/>
      <c r="B198" s="458"/>
      <c r="C198" s="457"/>
      <c r="D198" s="436"/>
      <c r="E198" s="419"/>
      <c r="F198" s="249"/>
      <c r="G198" s="249"/>
      <c r="H198" s="249"/>
    </row>
    <row r="199" ht="15.5" spans="1:8">
      <c r="A199" s="574"/>
      <c r="B199" s="458" t="s">
        <v>589</v>
      </c>
      <c r="C199" s="457">
        <v>6</v>
      </c>
      <c r="D199" s="436"/>
      <c r="E199" s="419"/>
      <c r="F199" s="249"/>
      <c r="G199" s="249"/>
      <c r="H199" s="249"/>
    </row>
    <row r="200" ht="15.5" spans="1:8">
      <c r="A200" s="435"/>
      <c r="B200" s="418" t="s">
        <v>257</v>
      </c>
      <c r="C200" s="457"/>
      <c r="D200" s="362">
        <f>'IGF SCH_Revenue'!E7</f>
        <v>1828121.83</v>
      </c>
      <c r="E200" s="362">
        <v>2590042.5</v>
      </c>
      <c r="F200" s="249"/>
      <c r="G200" s="249"/>
      <c r="H200" s="249"/>
    </row>
    <row r="201" ht="15.5" spans="1:8">
      <c r="A201" s="435"/>
      <c r="B201" s="418" t="s">
        <v>275</v>
      </c>
      <c r="C201" s="457"/>
      <c r="D201" s="362">
        <f>'IGF SCH_Revenue'!E11</f>
        <v>5346932.72</v>
      </c>
      <c r="E201" s="362">
        <v>3826541.72</v>
      </c>
      <c r="F201" s="249"/>
      <c r="G201" s="249"/>
      <c r="H201" s="249"/>
    </row>
    <row r="202" ht="15.5" spans="1:8">
      <c r="A202" s="435"/>
      <c r="B202" s="418" t="s">
        <v>363</v>
      </c>
      <c r="C202" s="588"/>
      <c r="D202" s="362">
        <f>'IGF SCH_Revenue'!E14</f>
        <v>671747.33</v>
      </c>
      <c r="E202" s="362">
        <v>523334.95</v>
      </c>
      <c r="F202" s="249"/>
      <c r="G202" s="249"/>
      <c r="H202" s="249"/>
    </row>
    <row r="203" ht="15.5" spans="1:8">
      <c r="A203" s="435"/>
      <c r="B203" s="418" t="s">
        <v>590</v>
      </c>
      <c r="C203" s="588"/>
      <c r="D203" s="362">
        <f>'IGF SCH_Revenue'!E15</f>
        <v>1312.84</v>
      </c>
      <c r="E203" s="362">
        <v>54082.21</v>
      </c>
      <c r="F203" s="249"/>
      <c r="G203" s="249"/>
      <c r="H203" s="249"/>
    </row>
    <row r="204" ht="15.5" spans="1:8">
      <c r="A204" s="574"/>
      <c r="B204" s="458" t="s">
        <v>421</v>
      </c>
      <c r="C204" s="457"/>
      <c r="D204" s="436">
        <f>SUM(D200:D203)</f>
        <v>7848114.72</v>
      </c>
      <c r="E204" s="436">
        <f>SUM(E200:E203)</f>
        <v>6994001.38</v>
      </c>
      <c r="F204" s="249"/>
      <c r="G204" s="249"/>
      <c r="H204" s="249"/>
    </row>
    <row r="205" ht="15.5" spans="1:8">
      <c r="A205" s="574"/>
      <c r="B205" s="458" t="s">
        <v>591</v>
      </c>
      <c r="C205" s="457"/>
      <c r="D205" s="436">
        <f>D204</f>
        <v>7848114.72</v>
      </c>
      <c r="E205" s="436">
        <f>E204</f>
        <v>6994001.38</v>
      </c>
      <c r="F205" s="249"/>
      <c r="G205" s="249"/>
      <c r="H205" s="249"/>
    </row>
    <row r="206" ht="15.5" spans="1:8">
      <c r="A206" s="574"/>
      <c r="B206" s="458"/>
      <c r="C206" s="457"/>
      <c r="D206" s="436"/>
      <c r="E206" s="543"/>
      <c r="F206" s="249"/>
      <c r="G206" s="249"/>
      <c r="H206" s="249"/>
    </row>
    <row r="207" ht="15.5" spans="1:8">
      <c r="A207" s="574">
        <v>19</v>
      </c>
      <c r="B207" s="458" t="s">
        <v>592</v>
      </c>
      <c r="C207" s="457">
        <v>7</v>
      </c>
      <c r="D207" s="436"/>
      <c r="E207" s="419"/>
      <c r="F207" s="249"/>
      <c r="G207" s="249"/>
      <c r="H207" s="249"/>
    </row>
    <row r="208" ht="15.5" spans="1:8">
      <c r="A208" s="574"/>
      <c r="B208" s="416" t="s">
        <v>435</v>
      </c>
      <c r="C208" s="457"/>
      <c r="D208" s="436"/>
      <c r="E208" s="419"/>
      <c r="F208" s="249"/>
      <c r="G208" s="249"/>
      <c r="H208" s="249"/>
    </row>
    <row r="209" ht="15.5" spans="1:8">
      <c r="A209" s="574"/>
      <c r="B209" s="426" t="s">
        <v>593</v>
      </c>
      <c r="C209" s="457"/>
      <c r="D209" s="362">
        <f>'GRANT SCH_Rev'!E7</f>
        <v>13830897.71</v>
      </c>
      <c r="E209" s="362">
        <v>12894581.62</v>
      </c>
      <c r="F209" s="249"/>
      <c r="G209" s="249"/>
      <c r="H209" s="249"/>
    </row>
    <row r="210" ht="15.5" spans="1:8">
      <c r="A210" s="574"/>
      <c r="B210" s="426" t="s">
        <v>594</v>
      </c>
      <c r="C210" s="457"/>
      <c r="D210" s="362">
        <f>'GRANT SCH_Rev'!E8</f>
        <v>46389.89</v>
      </c>
      <c r="E210" s="362">
        <v>498</v>
      </c>
      <c r="F210" s="249"/>
      <c r="G210" s="249"/>
      <c r="H210" s="249"/>
    </row>
    <row r="211" ht="15.5" spans="1:8">
      <c r="A211" s="574"/>
      <c r="B211" s="426" t="s">
        <v>595</v>
      </c>
      <c r="C211" s="457"/>
      <c r="D211" s="362">
        <f>'GRANT SCH_Rev'!E9</f>
        <v>14967833.45</v>
      </c>
      <c r="E211" s="362">
        <v>1943722.96</v>
      </c>
      <c r="F211" s="249"/>
      <c r="G211" s="249"/>
      <c r="H211" s="249"/>
    </row>
    <row r="212" ht="15.5" spans="1:8">
      <c r="A212" s="574"/>
      <c r="B212" s="426" t="s">
        <v>596</v>
      </c>
      <c r="C212" s="457"/>
      <c r="D212" s="362">
        <f>'GRANT SCH_Rev'!E10</f>
        <v>0</v>
      </c>
      <c r="E212" s="362">
        <v>1355306</v>
      </c>
      <c r="F212" s="249"/>
      <c r="G212" s="249"/>
      <c r="H212" s="249"/>
    </row>
    <row r="213" ht="15.5" spans="1:8">
      <c r="A213" s="574"/>
      <c r="B213" s="426" t="s">
        <v>597</v>
      </c>
      <c r="C213" s="457"/>
      <c r="D213" s="362">
        <f>'GRANT SCH_Rev'!E11</f>
        <v>0</v>
      </c>
      <c r="E213" s="362">
        <v>565705</v>
      </c>
      <c r="F213" s="249"/>
      <c r="G213" s="249"/>
      <c r="H213" s="249"/>
    </row>
    <row r="214" ht="15.5" spans="1:8">
      <c r="A214" s="574"/>
      <c r="B214" s="426" t="s">
        <v>598</v>
      </c>
      <c r="C214" s="457"/>
      <c r="D214" s="362">
        <f>'GRANT SCH_Rev'!E13</f>
        <v>1079954.03</v>
      </c>
      <c r="E214" s="362">
        <v>710114.41</v>
      </c>
      <c r="F214" s="249"/>
      <c r="G214" s="249"/>
      <c r="H214" s="249"/>
    </row>
    <row r="215" ht="15.5" spans="1:8">
      <c r="A215" s="574"/>
      <c r="B215" s="426" t="s">
        <v>599</v>
      </c>
      <c r="C215" s="457"/>
      <c r="D215" s="362">
        <f>'GRANT SCH_Rev'!E12</f>
        <v>32384.95</v>
      </c>
      <c r="E215" s="362">
        <v>7560.24</v>
      </c>
      <c r="F215" s="249"/>
      <c r="G215" s="249"/>
      <c r="H215" s="249"/>
    </row>
    <row r="216" ht="15.5" spans="1:8">
      <c r="A216" s="574"/>
      <c r="B216" s="426" t="s">
        <v>600</v>
      </c>
      <c r="C216" s="457"/>
      <c r="D216" s="362">
        <f>'GRANT SCH_Rev'!E14</f>
        <v>0</v>
      </c>
      <c r="E216" s="362">
        <v>48573672.16</v>
      </c>
      <c r="F216" s="249"/>
      <c r="G216" s="249"/>
      <c r="H216" s="249"/>
    </row>
    <row r="217" ht="15.5" spans="1:8">
      <c r="A217" s="574"/>
      <c r="B217" s="426" t="s">
        <v>601</v>
      </c>
      <c r="C217" s="457"/>
      <c r="D217" s="362">
        <f>'GRANT SCH_Rev'!E15</f>
        <v>575342.35</v>
      </c>
      <c r="E217" s="362">
        <v>272317.88</v>
      </c>
      <c r="F217" s="249"/>
      <c r="G217" s="249"/>
      <c r="H217" s="249"/>
    </row>
    <row r="218" ht="15.5" spans="1:8">
      <c r="A218" s="574"/>
      <c r="B218" s="426" t="s">
        <v>602</v>
      </c>
      <c r="C218" s="457"/>
      <c r="D218" s="362">
        <f>'GRANT SCH_Rev'!E16</f>
        <v>25125</v>
      </c>
      <c r="E218" s="362">
        <v>64800</v>
      </c>
      <c r="F218" s="249"/>
      <c r="G218" s="249"/>
      <c r="H218" s="249"/>
    </row>
    <row r="219" ht="15.5" spans="1:8">
      <c r="A219" s="435"/>
      <c r="B219" s="554" t="s">
        <v>603</v>
      </c>
      <c r="C219" s="457"/>
      <c r="D219" s="436">
        <f>SUM(D209:D218)</f>
        <v>30557927.38</v>
      </c>
      <c r="E219" s="436">
        <f>SUM(E209:E218)</f>
        <v>66388278.27</v>
      </c>
      <c r="F219" s="249"/>
      <c r="G219" s="12"/>
      <c r="H219" s="249"/>
    </row>
    <row r="220" ht="15.5" spans="1:8">
      <c r="A220" s="435"/>
      <c r="B220" s="554"/>
      <c r="C220" s="466"/>
      <c r="D220" s="362"/>
      <c r="E220" s="419"/>
      <c r="F220" s="249"/>
      <c r="G220" s="249"/>
      <c r="H220" s="249"/>
    </row>
    <row r="221" ht="15.5" spans="1:8">
      <c r="A221" s="435"/>
      <c r="B221" s="416" t="s">
        <v>604</v>
      </c>
      <c r="C221" s="457"/>
      <c r="D221" s="436"/>
      <c r="E221" s="419"/>
      <c r="F221" s="249"/>
      <c r="G221" s="249"/>
      <c r="H221" s="249"/>
    </row>
    <row r="222" ht="15.5" spans="1:8">
      <c r="A222" s="435"/>
      <c r="B222" s="426" t="s">
        <v>605</v>
      </c>
      <c r="C222" s="457"/>
      <c r="D222" s="436">
        <v>0</v>
      </c>
      <c r="E222" s="436">
        <v>0</v>
      </c>
      <c r="F222" s="249"/>
      <c r="G222" s="249"/>
      <c r="H222" s="249"/>
    </row>
    <row r="223" ht="15.5" spans="1:8">
      <c r="A223" s="435"/>
      <c r="B223" s="426" t="s">
        <v>437</v>
      </c>
      <c r="C223" s="457"/>
      <c r="D223" s="436">
        <v>0</v>
      </c>
      <c r="E223" s="436">
        <v>0</v>
      </c>
      <c r="F223" s="249"/>
      <c r="G223" s="249"/>
      <c r="H223" s="249"/>
    </row>
    <row r="224" ht="15.5" spans="1:8">
      <c r="A224" s="435"/>
      <c r="B224" s="554" t="s">
        <v>603</v>
      </c>
      <c r="C224" s="457"/>
      <c r="D224" s="436">
        <f>SUM(D222:D223)</f>
        <v>0</v>
      </c>
      <c r="E224" s="436">
        <f>SUM(E222:E223)</f>
        <v>0</v>
      </c>
      <c r="F224" s="249"/>
      <c r="G224" s="249"/>
      <c r="H224" s="249"/>
    </row>
    <row r="225" ht="15.5" spans="1:8">
      <c r="A225" s="435"/>
      <c r="B225" s="426"/>
      <c r="C225" s="457"/>
      <c r="D225" s="436"/>
      <c r="E225" s="419"/>
      <c r="F225" s="249"/>
      <c r="G225" s="249"/>
      <c r="H225" s="249"/>
    </row>
    <row r="226" ht="15.5" spans="1:8">
      <c r="A226" s="574"/>
      <c r="B226" s="458" t="s">
        <v>421</v>
      </c>
      <c r="C226" s="457"/>
      <c r="D226" s="436">
        <f>D224+D219</f>
        <v>30557927.38</v>
      </c>
      <c r="E226" s="436">
        <f>E224+E219</f>
        <v>66388278.27</v>
      </c>
      <c r="F226" s="249"/>
      <c r="G226" s="249"/>
      <c r="H226" s="249"/>
    </row>
    <row r="227" ht="15.5" spans="1:8">
      <c r="A227" s="574"/>
      <c r="B227" s="458"/>
      <c r="C227" s="457"/>
      <c r="D227" s="436"/>
      <c r="E227" s="543"/>
      <c r="F227" s="249"/>
      <c r="G227" s="249"/>
      <c r="H227" s="249"/>
    </row>
    <row r="228" ht="15.5" spans="1:8">
      <c r="A228" s="574">
        <v>20</v>
      </c>
      <c r="B228" s="416" t="s">
        <v>68</v>
      </c>
      <c r="C228" s="457"/>
      <c r="D228" s="436"/>
      <c r="E228" s="543"/>
      <c r="F228" s="249"/>
      <c r="G228" s="249"/>
      <c r="H228" s="249"/>
    </row>
    <row r="229" ht="15.5" spans="1:8">
      <c r="A229" s="574"/>
      <c r="B229" s="426" t="s">
        <v>606</v>
      </c>
      <c r="C229" s="457"/>
      <c r="D229" s="436">
        <v>0</v>
      </c>
      <c r="E229" s="436">
        <v>0</v>
      </c>
      <c r="F229" s="249"/>
      <c r="G229" s="249"/>
      <c r="H229" s="249"/>
    </row>
    <row r="230" ht="15.5" spans="1:8">
      <c r="A230" s="574"/>
      <c r="B230" s="426" t="s">
        <v>607</v>
      </c>
      <c r="C230" s="457"/>
      <c r="D230" s="436">
        <v>0</v>
      </c>
      <c r="E230" s="436">
        <v>0</v>
      </c>
      <c r="F230" s="249"/>
      <c r="G230" s="249"/>
      <c r="H230" s="249"/>
    </row>
    <row r="231" ht="15.5" spans="1:8">
      <c r="A231" s="574"/>
      <c r="B231" s="458" t="s">
        <v>421</v>
      </c>
      <c r="C231" s="457"/>
      <c r="D231" s="436">
        <f>SUM(D229:D230)</f>
        <v>0</v>
      </c>
      <c r="E231" s="436">
        <f>SUM(E229:E230)</f>
        <v>0</v>
      </c>
      <c r="F231" s="249"/>
      <c r="G231" s="249"/>
      <c r="H231" s="249"/>
    </row>
    <row r="232" ht="15.5" spans="1:8">
      <c r="A232" s="574"/>
      <c r="B232" s="458"/>
      <c r="C232" s="457"/>
      <c r="D232" s="436"/>
      <c r="E232" s="543"/>
      <c r="F232" s="249"/>
      <c r="G232" s="249"/>
      <c r="H232" s="249"/>
    </row>
    <row r="233" ht="15.5" spans="1:8">
      <c r="A233" s="574"/>
      <c r="B233" s="458" t="s">
        <v>608</v>
      </c>
      <c r="C233" s="457"/>
      <c r="D233" s="436"/>
      <c r="E233" s="543"/>
      <c r="F233" s="249"/>
      <c r="G233" s="249"/>
      <c r="H233" s="249"/>
    </row>
    <row r="234" ht="15.5" spans="1:8">
      <c r="A234" s="574"/>
      <c r="B234" s="458" t="s">
        <v>609</v>
      </c>
      <c r="C234" s="457"/>
      <c r="D234" s="436"/>
      <c r="E234" s="543"/>
      <c r="F234" s="249"/>
      <c r="G234" s="249"/>
      <c r="H234" s="249"/>
    </row>
    <row r="235" ht="15.5" spans="1:8">
      <c r="A235" s="574"/>
      <c r="B235" s="426" t="s">
        <v>610</v>
      </c>
      <c r="C235" s="457"/>
      <c r="D235" s="362">
        <v>0</v>
      </c>
      <c r="E235" s="362">
        <v>0</v>
      </c>
      <c r="F235" s="249"/>
      <c r="G235" s="249"/>
      <c r="H235" s="249"/>
    </row>
    <row r="236" ht="15.5" spans="1:8">
      <c r="A236" s="574"/>
      <c r="B236" s="426" t="s">
        <v>611</v>
      </c>
      <c r="C236" s="457"/>
      <c r="D236" s="362">
        <v>0</v>
      </c>
      <c r="E236" s="362">
        <v>0</v>
      </c>
      <c r="F236" s="249"/>
      <c r="G236" s="249"/>
      <c r="H236" s="249"/>
    </row>
    <row r="237" ht="15.5" spans="1:8">
      <c r="A237" s="574"/>
      <c r="B237" s="458" t="s">
        <v>612</v>
      </c>
      <c r="C237" s="457"/>
      <c r="D237" s="362"/>
      <c r="E237" s="419"/>
      <c r="F237" s="249"/>
      <c r="G237" s="249"/>
      <c r="H237" s="249"/>
    </row>
    <row r="238" ht="15.5" spans="1:8">
      <c r="A238" s="435"/>
      <c r="B238" s="426" t="s">
        <v>236</v>
      </c>
      <c r="C238" s="457"/>
      <c r="D238" s="362">
        <f>D219</f>
        <v>30557927.38</v>
      </c>
      <c r="E238" s="362">
        <v>66388278.27</v>
      </c>
      <c r="F238" s="249"/>
      <c r="G238" s="249"/>
      <c r="H238" s="249"/>
    </row>
    <row r="239" ht="15.5" spans="1:8">
      <c r="A239" s="435"/>
      <c r="B239" s="427" t="s">
        <v>613</v>
      </c>
      <c r="C239" s="577"/>
      <c r="D239" s="474">
        <f>D205</f>
        <v>7848114.72</v>
      </c>
      <c r="E239" s="474">
        <v>6994001.38</v>
      </c>
      <c r="F239" s="249"/>
      <c r="G239" s="249"/>
      <c r="H239" s="249"/>
    </row>
    <row r="240" ht="16.25" spans="1:8">
      <c r="A240" s="435"/>
      <c r="B240" s="589" t="s">
        <v>421</v>
      </c>
      <c r="C240" s="590"/>
      <c r="D240" s="591">
        <f>SUM(D235:D239)</f>
        <v>38406042.1</v>
      </c>
      <c r="E240" s="591">
        <f>SUM(E235:E239)</f>
        <v>73382279.65</v>
      </c>
      <c r="F240" s="249"/>
      <c r="G240" s="249"/>
      <c r="H240" s="249"/>
    </row>
    <row r="241" ht="16.25" spans="1:8">
      <c r="A241" s="435"/>
      <c r="B241" s="497"/>
      <c r="C241" s="592"/>
      <c r="D241" s="593"/>
      <c r="E241" s="434"/>
      <c r="F241" s="249"/>
      <c r="G241" s="249"/>
      <c r="H241" s="249"/>
    </row>
    <row r="242" ht="15.5" spans="1:8">
      <c r="A242" s="435"/>
      <c r="B242" s="458"/>
      <c r="C242" s="457"/>
      <c r="D242" s="436"/>
      <c r="E242" s="419"/>
      <c r="F242" s="249"/>
      <c r="G242" s="249"/>
      <c r="H242" s="249"/>
    </row>
    <row r="243" ht="15.5" spans="1:8">
      <c r="A243" s="574">
        <v>21</v>
      </c>
      <c r="B243" s="458" t="s">
        <v>614</v>
      </c>
      <c r="C243" s="457">
        <v>8</v>
      </c>
      <c r="D243" s="436"/>
      <c r="E243" s="419"/>
      <c r="F243" s="249"/>
      <c r="G243" s="249"/>
      <c r="H243" s="249"/>
    </row>
    <row r="244" ht="15.5" spans="1:8">
      <c r="A244" s="435"/>
      <c r="B244" s="426" t="s">
        <v>439</v>
      </c>
      <c r="C244" s="457"/>
      <c r="D244" s="362">
        <f>'FPM-Sch'!F129</f>
        <v>13830897.71</v>
      </c>
      <c r="E244" s="362">
        <v>12894581.62</v>
      </c>
      <c r="F244" s="249"/>
      <c r="G244" s="249"/>
      <c r="H244" s="249"/>
    </row>
    <row r="245" ht="15.5" spans="1:8">
      <c r="A245" s="435"/>
      <c r="B245" s="426" t="s">
        <v>440</v>
      </c>
      <c r="C245" s="457"/>
      <c r="D245" s="362">
        <f>'FPM-Sch'!F134</f>
        <v>456727.24</v>
      </c>
      <c r="E245" s="362">
        <v>409703.18</v>
      </c>
      <c r="F245" s="249"/>
      <c r="G245" s="249"/>
      <c r="H245" s="249"/>
    </row>
    <row r="246" ht="15.5" spans="1:8">
      <c r="A246" s="435"/>
      <c r="B246" s="426" t="s">
        <v>122</v>
      </c>
      <c r="C246" s="457"/>
      <c r="D246" s="362">
        <f>'FPM-Sch'!F140</f>
        <v>233572.38</v>
      </c>
      <c r="E246" s="362">
        <v>55621.83</v>
      </c>
      <c r="F246" s="249"/>
      <c r="G246" s="249"/>
      <c r="H246" s="249"/>
    </row>
    <row r="247" ht="15.5" spans="1:8">
      <c r="A247" s="435"/>
      <c r="B247" s="426" t="s">
        <v>441</v>
      </c>
      <c r="C247" s="457"/>
      <c r="D247" s="362">
        <f>'FPM-Sch'!F145</f>
        <v>66486.1</v>
      </c>
      <c r="E247" s="362">
        <v>43550.03</v>
      </c>
      <c r="F247" s="249"/>
      <c r="G247" s="249"/>
      <c r="H247" s="249"/>
    </row>
    <row r="248" ht="15.5" spans="1:8">
      <c r="A248" s="574"/>
      <c r="B248" s="458" t="s">
        <v>615</v>
      </c>
      <c r="C248" s="457"/>
      <c r="D248" s="436">
        <f>SUM(D244:D247)</f>
        <v>14587683.43</v>
      </c>
      <c r="E248" s="436">
        <f>SUM(E244:E247)</f>
        <v>13403456.66</v>
      </c>
      <c r="F248" s="249"/>
      <c r="G248" s="249"/>
      <c r="H248" s="249"/>
    </row>
    <row r="249" ht="15.5" spans="1:8">
      <c r="A249" s="574"/>
      <c r="B249" s="417"/>
      <c r="C249" s="457"/>
      <c r="D249" s="436"/>
      <c r="E249" s="543"/>
      <c r="F249" s="249"/>
      <c r="G249" s="249"/>
      <c r="H249" s="249"/>
    </row>
    <row r="250" ht="15.5" spans="1:8">
      <c r="A250" s="574">
        <v>22</v>
      </c>
      <c r="B250" s="458" t="s">
        <v>616</v>
      </c>
      <c r="C250" s="457"/>
      <c r="D250" s="436"/>
      <c r="E250" s="419"/>
      <c r="F250" s="249"/>
      <c r="G250" s="249"/>
      <c r="H250" s="249"/>
    </row>
    <row r="251" ht="15.5" spans="1:8">
      <c r="A251" s="435"/>
      <c r="B251" s="426" t="s">
        <v>129</v>
      </c>
      <c r="C251" s="457"/>
      <c r="D251" s="362">
        <f>'FPM-Sch'!F164</f>
        <v>380337.92</v>
      </c>
      <c r="E251" s="362">
        <v>462466.66</v>
      </c>
      <c r="F251" s="249"/>
      <c r="G251" s="249"/>
      <c r="H251" s="249"/>
    </row>
    <row r="252" ht="15.5" spans="1:8">
      <c r="A252" s="435"/>
      <c r="B252" s="426" t="s">
        <v>134</v>
      </c>
      <c r="C252" s="457"/>
      <c r="D252" s="362">
        <f>'FPM-Sch'!F171</f>
        <v>2050786.14</v>
      </c>
      <c r="E252" s="362">
        <v>2973318.73</v>
      </c>
      <c r="F252" s="249"/>
      <c r="G252" s="249"/>
      <c r="H252" s="249"/>
    </row>
    <row r="253" ht="15.5" spans="1:8">
      <c r="A253" s="435"/>
      <c r="B253" s="426" t="s">
        <v>444</v>
      </c>
      <c r="C253" s="457"/>
      <c r="D253" s="362">
        <f>'FPM-Sch'!F176</f>
        <v>0</v>
      </c>
      <c r="E253" s="362">
        <v>0</v>
      </c>
      <c r="F253" s="249"/>
      <c r="G253" s="249"/>
      <c r="H253" s="249"/>
    </row>
    <row r="254" ht="15.5" spans="1:8">
      <c r="A254" s="435"/>
      <c r="B254" s="426" t="s">
        <v>445</v>
      </c>
      <c r="C254" s="457"/>
      <c r="D254" s="362">
        <f>'FPM-Sch'!F181</f>
        <v>1800</v>
      </c>
      <c r="E254" s="362">
        <v>24000</v>
      </c>
      <c r="F254" s="249"/>
      <c r="G254" s="249"/>
      <c r="H254" s="249"/>
    </row>
    <row r="255" ht="15.5" spans="1:8">
      <c r="A255" s="435"/>
      <c r="B255" s="426" t="s">
        <v>140</v>
      </c>
      <c r="C255" s="457"/>
      <c r="D255" s="362" t="e">
        <f>'FPM-Sch'!F189</f>
        <v>#REF!</v>
      </c>
      <c r="E255" s="362">
        <v>1098191.72</v>
      </c>
      <c r="F255" s="249"/>
      <c r="G255" s="249"/>
      <c r="H255" s="249"/>
    </row>
    <row r="256" ht="15.5" spans="1:8">
      <c r="A256" s="435"/>
      <c r="B256" s="426" t="s">
        <v>144</v>
      </c>
      <c r="C256" s="457"/>
      <c r="D256" s="362">
        <f>'FPM-Sch'!F202</f>
        <v>1213765.08</v>
      </c>
      <c r="E256" s="362">
        <v>1840131.82</v>
      </c>
      <c r="F256" s="249"/>
      <c r="G256" s="249"/>
      <c r="H256" s="249"/>
    </row>
    <row r="257" ht="15.5" spans="1:8">
      <c r="A257" s="435"/>
      <c r="B257" s="426" t="s">
        <v>446</v>
      </c>
      <c r="C257" s="457"/>
      <c r="D257" s="362">
        <f>'FPM-Sch'!F210</f>
        <v>3743608.4</v>
      </c>
      <c r="E257" s="362">
        <v>3719103.57</v>
      </c>
      <c r="F257" s="249"/>
      <c r="G257" s="249"/>
      <c r="H257" s="249"/>
    </row>
    <row r="258" ht="15.5" spans="1:8">
      <c r="A258" s="435"/>
      <c r="B258" s="426" t="s">
        <v>173</v>
      </c>
      <c r="C258" s="457"/>
      <c r="D258" s="362">
        <f>'FPM-Sch'!F215</f>
        <v>816612.35</v>
      </c>
      <c r="E258" s="362">
        <v>1061644.19</v>
      </c>
      <c r="F258" s="249"/>
      <c r="G258" s="249"/>
      <c r="H258" s="249"/>
    </row>
    <row r="259" ht="15.5" spans="1:8">
      <c r="A259" s="435"/>
      <c r="B259" s="426" t="s">
        <v>190</v>
      </c>
      <c r="C259" s="457"/>
      <c r="D259" s="362">
        <f>'FPM-Sch'!F219</f>
        <v>210536.8</v>
      </c>
      <c r="E259" s="362">
        <v>201400</v>
      </c>
      <c r="F259" s="249"/>
      <c r="G259" s="249"/>
      <c r="H259" s="249"/>
    </row>
    <row r="260" ht="15.5" spans="1:8">
      <c r="A260" s="435"/>
      <c r="B260" s="426" t="s">
        <v>447</v>
      </c>
      <c r="C260" s="457"/>
      <c r="D260" s="362">
        <f>'FPM-Sch'!F223</f>
        <v>6068</v>
      </c>
      <c r="E260" s="362">
        <v>7251.56</v>
      </c>
      <c r="F260" s="249"/>
      <c r="G260" s="249"/>
      <c r="H260" s="249"/>
    </row>
    <row r="261" ht="15.5" spans="1:8">
      <c r="A261" s="435"/>
      <c r="B261" s="426" t="s">
        <v>448</v>
      </c>
      <c r="C261" s="594"/>
      <c r="D261" s="362">
        <v>0</v>
      </c>
      <c r="E261" s="362">
        <v>0</v>
      </c>
      <c r="F261" s="249"/>
      <c r="G261" s="249"/>
      <c r="H261" s="249"/>
    </row>
    <row r="262" ht="15.5" spans="1:8">
      <c r="A262" s="435"/>
      <c r="B262" s="426" t="s">
        <v>449</v>
      </c>
      <c r="C262" s="457"/>
      <c r="D262" s="362">
        <v>0</v>
      </c>
      <c r="E262" s="362">
        <v>0</v>
      </c>
      <c r="F262" s="249"/>
      <c r="G262" s="249"/>
      <c r="H262" s="249"/>
    </row>
    <row r="263" ht="15.5" spans="1:8">
      <c r="A263" s="574"/>
      <c r="B263" s="458" t="s">
        <v>617</v>
      </c>
      <c r="C263" s="587"/>
      <c r="D263" s="436" t="e">
        <f>SUM(D251:D262)</f>
        <v>#REF!</v>
      </c>
      <c r="E263" s="436">
        <f>SUM(E251:E262)</f>
        <v>11387508.25</v>
      </c>
      <c r="F263" s="249"/>
      <c r="G263" s="12"/>
      <c r="H263" s="249"/>
    </row>
    <row r="264" ht="15.5" spans="1:8">
      <c r="A264" s="435"/>
      <c r="B264" s="417"/>
      <c r="C264" s="457"/>
      <c r="D264" s="436"/>
      <c r="E264" s="419"/>
      <c r="F264" s="249"/>
      <c r="G264" s="249"/>
      <c r="H264" s="249"/>
    </row>
    <row r="265" ht="15.5" spans="1:8">
      <c r="A265" s="574">
        <v>23</v>
      </c>
      <c r="B265" s="458" t="s">
        <v>618</v>
      </c>
      <c r="C265" s="587"/>
      <c r="D265" s="436"/>
      <c r="E265" s="419"/>
      <c r="F265" s="249"/>
      <c r="G265" s="249"/>
      <c r="H265" s="249"/>
    </row>
    <row r="266" ht="15.5" spans="1:8">
      <c r="A266" s="435"/>
      <c r="B266" s="426" t="s">
        <v>451</v>
      </c>
      <c r="C266" s="457"/>
      <c r="D266" s="362">
        <v>0</v>
      </c>
      <c r="E266" s="362">
        <v>0</v>
      </c>
      <c r="F266" s="249"/>
      <c r="G266" s="249"/>
      <c r="H266" s="249"/>
    </row>
    <row r="267" ht="15.5" spans="1:8">
      <c r="A267" s="435"/>
      <c r="B267" s="426" t="s">
        <v>452</v>
      </c>
      <c r="C267" s="457"/>
      <c r="D267" s="362">
        <v>0</v>
      </c>
      <c r="E267" s="362">
        <v>0</v>
      </c>
      <c r="F267" s="249"/>
      <c r="G267" s="249"/>
      <c r="H267" s="249"/>
    </row>
    <row r="268" ht="15.5" spans="1:8">
      <c r="A268" s="574"/>
      <c r="B268" s="458" t="s">
        <v>617</v>
      </c>
      <c r="C268" s="457"/>
      <c r="D268" s="436">
        <f>SUM(D266:D267)</f>
        <v>0</v>
      </c>
      <c r="E268" s="436">
        <f>SUM(E266:E267)</f>
        <v>0</v>
      </c>
      <c r="F268" s="249"/>
      <c r="G268" s="249"/>
      <c r="H268" s="249"/>
    </row>
    <row r="269" ht="15.5" spans="1:8">
      <c r="A269" s="574"/>
      <c r="B269" s="458"/>
      <c r="C269" s="457"/>
      <c r="D269" s="436"/>
      <c r="E269" s="543"/>
      <c r="F269" s="249"/>
      <c r="G269" s="249"/>
      <c r="H269" s="249"/>
    </row>
    <row r="270" ht="15.5" spans="1:8">
      <c r="A270" s="574">
        <v>24</v>
      </c>
      <c r="B270" s="458" t="s">
        <v>619</v>
      </c>
      <c r="C270" s="457"/>
      <c r="D270" s="436"/>
      <c r="E270" s="543"/>
      <c r="F270" s="249"/>
      <c r="G270" s="249"/>
      <c r="H270" s="249"/>
    </row>
    <row r="271" ht="15.5" spans="1:8">
      <c r="A271" s="574"/>
      <c r="B271" s="595" t="s">
        <v>463</v>
      </c>
      <c r="C271" s="457"/>
      <c r="D271" s="362">
        <v>0</v>
      </c>
      <c r="E271" s="362">
        <v>0</v>
      </c>
      <c r="F271" s="249"/>
      <c r="G271" s="249"/>
      <c r="H271" s="249"/>
    </row>
    <row r="272" ht="15.5" spans="1:8">
      <c r="A272" s="574"/>
      <c r="B272" s="595" t="s">
        <v>464</v>
      </c>
      <c r="C272" s="457"/>
      <c r="D272" s="362">
        <v>0</v>
      </c>
      <c r="E272" s="362">
        <v>0</v>
      </c>
      <c r="F272" s="249"/>
      <c r="G272" s="249"/>
      <c r="H272" s="249"/>
    </row>
    <row r="273" ht="15.5" spans="1:8">
      <c r="A273" s="574"/>
      <c r="B273" s="426" t="s">
        <v>620</v>
      </c>
      <c r="C273" s="457"/>
      <c r="D273" s="362">
        <v>0</v>
      </c>
      <c r="E273" s="362">
        <v>0</v>
      </c>
      <c r="F273" s="249"/>
      <c r="G273" s="249"/>
      <c r="H273" s="249"/>
    </row>
    <row r="274" ht="15.5" spans="1:8">
      <c r="A274" s="574"/>
      <c r="B274" s="426" t="s">
        <v>466</v>
      </c>
      <c r="C274" s="457"/>
      <c r="D274" s="362">
        <v>0</v>
      </c>
      <c r="E274" s="362">
        <v>0</v>
      </c>
      <c r="F274" s="249"/>
      <c r="G274" s="249"/>
      <c r="H274" s="249"/>
    </row>
    <row r="275" ht="15.5" spans="1:8">
      <c r="A275" s="574"/>
      <c r="B275" s="458" t="s">
        <v>617</v>
      </c>
      <c r="C275" s="457"/>
      <c r="D275" s="436">
        <f>SUM(D271:D274)</f>
        <v>0</v>
      </c>
      <c r="E275" s="436">
        <f>SUM(E271:E274)</f>
        <v>0</v>
      </c>
      <c r="F275" s="249"/>
      <c r="G275" s="249"/>
      <c r="H275" s="249"/>
    </row>
    <row r="276" ht="15.5" spans="1:8">
      <c r="A276" s="574"/>
      <c r="B276" s="458"/>
      <c r="C276" s="457"/>
      <c r="D276" s="436"/>
      <c r="E276" s="543"/>
      <c r="F276" s="249"/>
      <c r="G276" s="249"/>
      <c r="H276" s="249"/>
    </row>
    <row r="277" ht="15.5" spans="1:8">
      <c r="A277" s="574">
        <v>25</v>
      </c>
      <c r="B277" s="458" t="s">
        <v>621</v>
      </c>
      <c r="C277" s="457"/>
      <c r="D277" s="436"/>
      <c r="E277" s="419"/>
      <c r="F277" s="249"/>
      <c r="G277" s="249"/>
      <c r="H277" s="249"/>
    </row>
    <row r="278" ht="15.5" spans="1:8">
      <c r="A278" s="435"/>
      <c r="B278" s="426" t="s">
        <v>154</v>
      </c>
      <c r="C278" s="457"/>
      <c r="D278" s="362">
        <f>'FPM-Sch'!F247</f>
        <v>20773.42</v>
      </c>
      <c r="E278" s="362">
        <v>4000</v>
      </c>
      <c r="F278" s="249"/>
      <c r="G278" s="249"/>
      <c r="H278" s="249"/>
    </row>
    <row r="279" ht="15.5" spans="1:8">
      <c r="A279" s="435"/>
      <c r="B279" s="426" t="s">
        <v>622</v>
      </c>
      <c r="C279" s="457"/>
      <c r="D279" s="362">
        <v>0</v>
      </c>
      <c r="E279" s="362">
        <v>0</v>
      </c>
      <c r="F279" s="249"/>
      <c r="G279" s="249"/>
      <c r="H279" s="249"/>
    </row>
    <row r="280" ht="15.5" spans="1:8">
      <c r="A280" s="435"/>
      <c r="B280" s="426" t="s">
        <v>468</v>
      </c>
      <c r="C280" s="457"/>
      <c r="D280" s="362">
        <v>0</v>
      </c>
      <c r="E280" s="362">
        <v>0</v>
      </c>
      <c r="F280" s="249"/>
      <c r="G280" s="249"/>
      <c r="H280" s="249"/>
    </row>
    <row r="281" ht="15.5" spans="1:8">
      <c r="A281" s="574"/>
      <c r="B281" s="416" t="s">
        <v>617</v>
      </c>
      <c r="C281" s="416"/>
      <c r="D281" s="596">
        <f>SUM(D278:D280)</f>
        <v>20773.42</v>
      </c>
      <c r="E281" s="596">
        <f>SUM(E278:E280)</f>
        <v>4000</v>
      </c>
      <c r="F281" s="249"/>
      <c r="G281" s="249"/>
      <c r="H281" s="249"/>
    </row>
    <row r="282" ht="15.5" spans="1:8">
      <c r="A282" s="574"/>
      <c r="B282" s="458"/>
      <c r="C282" s="457"/>
      <c r="D282" s="436"/>
      <c r="E282" s="543"/>
      <c r="F282" s="249"/>
      <c r="G282" s="249"/>
      <c r="H282" s="249"/>
    </row>
    <row r="283" ht="15.5" spans="1:8">
      <c r="A283" s="574">
        <v>26</v>
      </c>
      <c r="B283" s="458" t="s">
        <v>623</v>
      </c>
      <c r="C283" s="457"/>
      <c r="D283" s="436"/>
      <c r="E283" s="419"/>
      <c r="F283" s="249"/>
      <c r="G283" s="249"/>
      <c r="H283" s="249"/>
    </row>
    <row r="284" ht="15.5" spans="1:8">
      <c r="A284" s="435"/>
      <c r="B284" s="426" t="s">
        <v>471</v>
      </c>
      <c r="C284" s="457"/>
      <c r="D284" s="362">
        <v>0</v>
      </c>
      <c r="E284" s="362">
        <v>0</v>
      </c>
      <c r="F284" s="249"/>
      <c r="G284" s="249"/>
      <c r="H284" s="249"/>
    </row>
    <row r="285" ht="15.5" spans="1:8">
      <c r="A285" s="435"/>
      <c r="B285" s="426" t="s">
        <v>472</v>
      </c>
      <c r="C285" s="457"/>
      <c r="D285" s="362">
        <f>'REPA-Sch'!F268</f>
        <v>41752</v>
      </c>
      <c r="E285" s="362">
        <v>221452.56</v>
      </c>
      <c r="F285" s="249"/>
      <c r="G285" s="249"/>
      <c r="H285" s="249"/>
    </row>
    <row r="286" ht="15.5" spans="1:8">
      <c r="A286" s="435"/>
      <c r="B286" s="426" t="s">
        <v>159</v>
      </c>
      <c r="C286" s="457"/>
      <c r="D286" s="362">
        <v>0</v>
      </c>
      <c r="E286" s="362">
        <v>15000</v>
      </c>
      <c r="F286" s="249"/>
      <c r="G286" s="249"/>
      <c r="H286" s="249"/>
    </row>
    <row r="287" ht="15.5" spans="1:8">
      <c r="A287" s="435"/>
      <c r="B287" s="426" t="s">
        <v>473</v>
      </c>
      <c r="C287" s="457"/>
      <c r="D287" s="362">
        <v>0</v>
      </c>
      <c r="E287" s="362">
        <v>7000</v>
      </c>
      <c r="F287" s="249"/>
      <c r="G287" s="249"/>
      <c r="H287" s="249"/>
    </row>
    <row r="288" ht="15.5" spans="1:8">
      <c r="A288" s="435"/>
      <c r="B288" s="426" t="s">
        <v>160</v>
      </c>
      <c r="C288" s="457"/>
      <c r="D288" s="362">
        <f>'FPM-Sch'!F272</f>
        <v>1054940</v>
      </c>
      <c r="E288" s="362">
        <v>432705.17</v>
      </c>
      <c r="F288" s="249"/>
      <c r="G288" s="249"/>
      <c r="H288" s="249"/>
    </row>
    <row r="289" ht="15.5" spans="1:8">
      <c r="A289" s="435"/>
      <c r="B289" s="426" t="s">
        <v>161</v>
      </c>
      <c r="C289" s="457"/>
      <c r="D289" s="362">
        <f>'REPA-Sch'!F272</f>
        <v>86796.31</v>
      </c>
      <c r="E289" s="362">
        <v>278175</v>
      </c>
      <c r="F289" s="249"/>
      <c r="G289" s="249"/>
      <c r="H289" s="249"/>
    </row>
    <row r="290" ht="15.5" spans="1:8">
      <c r="A290" s="435"/>
      <c r="B290" s="426" t="s">
        <v>474</v>
      </c>
      <c r="C290" s="457"/>
      <c r="D290" s="362">
        <v>0</v>
      </c>
      <c r="E290" s="362">
        <v>0</v>
      </c>
      <c r="F290" s="249"/>
      <c r="G290" s="249"/>
      <c r="H290" s="249"/>
    </row>
    <row r="291" ht="15.5" spans="1:8">
      <c r="A291" s="435"/>
      <c r="B291" s="426" t="s">
        <v>475</v>
      </c>
      <c r="C291" s="457"/>
      <c r="D291" s="362">
        <v>0</v>
      </c>
      <c r="E291" s="362">
        <v>0</v>
      </c>
      <c r="F291" s="249"/>
      <c r="G291" s="249"/>
      <c r="H291" s="249"/>
    </row>
    <row r="292" ht="15.5" spans="1:8">
      <c r="A292" s="435"/>
      <c r="B292" s="426" t="s">
        <v>476</v>
      </c>
      <c r="C292" s="457"/>
      <c r="D292" s="362">
        <f>'FPM-Sch'!F275</f>
        <v>495030</v>
      </c>
      <c r="E292" s="362">
        <v>367714.77</v>
      </c>
      <c r="F292" s="249"/>
      <c r="G292" s="249"/>
      <c r="H292" s="249"/>
    </row>
    <row r="293" ht="15.5" spans="1:8">
      <c r="A293" s="435"/>
      <c r="B293" s="426" t="s">
        <v>208</v>
      </c>
      <c r="C293" s="457"/>
      <c r="D293" s="362">
        <v>0</v>
      </c>
      <c r="E293" s="362">
        <v>0</v>
      </c>
      <c r="F293" s="249"/>
      <c r="G293" s="249"/>
      <c r="H293" s="249"/>
    </row>
    <row r="294" ht="15.5" spans="1:8">
      <c r="A294" s="435"/>
      <c r="B294" s="426" t="s">
        <v>477</v>
      </c>
      <c r="C294" s="457"/>
      <c r="D294" s="362">
        <v>0</v>
      </c>
      <c r="E294" s="362">
        <v>0</v>
      </c>
      <c r="F294" s="249"/>
      <c r="G294" s="249"/>
      <c r="H294" s="249"/>
    </row>
    <row r="295" ht="15.5" spans="1:8">
      <c r="A295" s="435"/>
      <c r="B295" s="426" t="s">
        <v>478</v>
      </c>
      <c r="C295" s="457"/>
      <c r="D295" s="362">
        <v>0</v>
      </c>
      <c r="E295" s="362">
        <v>0</v>
      </c>
      <c r="F295" s="249"/>
      <c r="G295" s="249"/>
      <c r="H295" s="249"/>
    </row>
    <row r="296" ht="15.5" spans="1:8">
      <c r="A296" s="435"/>
      <c r="B296" s="426" t="s">
        <v>479</v>
      </c>
      <c r="C296" s="457"/>
      <c r="D296" s="362">
        <v>0</v>
      </c>
      <c r="E296" s="362">
        <v>0</v>
      </c>
      <c r="F296" s="249"/>
      <c r="G296" s="249"/>
      <c r="H296" s="249"/>
    </row>
    <row r="297" ht="15.5" spans="1:8">
      <c r="A297" s="435"/>
      <c r="B297" s="426" t="s">
        <v>157</v>
      </c>
      <c r="C297" s="466"/>
      <c r="D297" s="362">
        <f>'FPM-Sch'!F268</f>
        <v>64554.44</v>
      </c>
      <c r="E297" s="362">
        <v>81000</v>
      </c>
      <c r="F297" s="249"/>
      <c r="G297" s="249"/>
      <c r="H297" s="249"/>
    </row>
    <row r="298" ht="15.5" spans="1:8">
      <c r="A298" s="435"/>
      <c r="B298" s="426" t="s">
        <v>480</v>
      </c>
      <c r="C298" s="466"/>
      <c r="D298" s="362">
        <v>0</v>
      </c>
      <c r="E298" s="362">
        <v>0</v>
      </c>
      <c r="F298" s="249"/>
      <c r="G298" s="249"/>
      <c r="H298" s="249"/>
    </row>
    <row r="299" ht="15.5" spans="1:8">
      <c r="A299" s="435"/>
      <c r="B299" s="426" t="s">
        <v>624</v>
      </c>
      <c r="C299" s="466"/>
      <c r="D299" s="362">
        <v>0</v>
      </c>
      <c r="E299" s="362">
        <v>0</v>
      </c>
      <c r="F299" s="249"/>
      <c r="G299" s="249"/>
      <c r="H299" s="249"/>
    </row>
    <row r="300" ht="15.5" spans="1:8">
      <c r="A300" s="435"/>
      <c r="B300" s="426" t="s">
        <v>625</v>
      </c>
      <c r="C300" s="466"/>
      <c r="D300" s="362">
        <v>0</v>
      </c>
      <c r="E300" s="362">
        <v>0</v>
      </c>
      <c r="F300" s="249"/>
      <c r="G300" s="249"/>
      <c r="H300" s="249"/>
    </row>
    <row r="301" ht="15.5" spans="1:8">
      <c r="A301" s="574"/>
      <c r="B301" s="458" t="s">
        <v>617</v>
      </c>
      <c r="C301" s="457"/>
      <c r="D301" s="436">
        <f>SUM(D284:D300)</f>
        <v>1743072.75</v>
      </c>
      <c r="E301" s="436">
        <f>SUM(E284:E300)</f>
        <v>1403047.5</v>
      </c>
      <c r="F301" s="249"/>
      <c r="G301" s="12"/>
      <c r="H301" s="249"/>
    </row>
    <row r="302" ht="15.5" spans="1:8">
      <c r="A302" s="574"/>
      <c r="B302" s="458"/>
      <c r="C302" s="457"/>
      <c r="D302" s="436"/>
      <c r="E302" s="543"/>
      <c r="F302" s="249"/>
      <c r="G302" s="249"/>
      <c r="H302" s="249"/>
    </row>
    <row r="303" ht="15.5" spans="1:8">
      <c r="A303" s="574">
        <v>27</v>
      </c>
      <c r="B303" s="458" t="s">
        <v>626</v>
      </c>
      <c r="C303" s="457"/>
      <c r="D303" s="436"/>
      <c r="E303" s="543"/>
      <c r="F303" s="249"/>
      <c r="G303" s="249"/>
      <c r="H303" s="249"/>
    </row>
    <row r="304" ht="15.5" spans="1:8">
      <c r="A304" s="574"/>
      <c r="B304" s="426" t="s">
        <v>627</v>
      </c>
      <c r="C304" s="457"/>
      <c r="D304" s="362">
        <v>0</v>
      </c>
      <c r="E304" s="362">
        <v>0</v>
      </c>
      <c r="F304" s="249"/>
      <c r="G304" s="249"/>
      <c r="H304" s="249"/>
    </row>
    <row r="305" ht="15.5" spans="1:8">
      <c r="A305" s="574"/>
      <c r="B305" s="426" t="s">
        <v>628</v>
      </c>
      <c r="C305" s="457"/>
      <c r="D305" s="362">
        <v>0</v>
      </c>
      <c r="E305" s="362">
        <v>0</v>
      </c>
      <c r="F305" s="249"/>
      <c r="G305" s="249"/>
      <c r="H305" s="249"/>
    </row>
    <row r="306" ht="15.5" spans="1:8">
      <c r="A306" s="574"/>
      <c r="B306" s="426" t="s">
        <v>629</v>
      </c>
      <c r="C306" s="457"/>
      <c r="D306" s="362">
        <v>0</v>
      </c>
      <c r="E306" s="362">
        <v>0</v>
      </c>
      <c r="F306" s="249"/>
      <c r="G306" s="249"/>
      <c r="H306" s="249"/>
    </row>
    <row r="307" ht="15.5" spans="1:8">
      <c r="A307" s="574"/>
      <c r="B307" s="458" t="s">
        <v>617</v>
      </c>
      <c r="C307" s="544"/>
      <c r="D307" s="550">
        <f>SUM(D304:D306)</f>
        <v>0</v>
      </c>
      <c r="E307" s="550">
        <f>SUM(E304:E306)</f>
        <v>0</v>
      </c>
      <c r="F307" s="249"/>
      <c r="G307" s="249"/>
      <c r="H307" s="249"/>
    </row>
    <row r="308" ht="15.5" spans="1:8">
      <c r="A308" s="574"/>
      <c r="B308" s="458"/>
      <c r="C308" s="457"/>
      <c r="D308" s="436"/>
      <c r="E308" s="543"/>
      <c r="F308" s="249"/>
      <c r="G308" s="249"/>
      <c r="H308" s="249"/>
    </row>
    <row r="309" ht="15.5" spans="1:8">
      <c r="A309" s="574"/>
      <c r="B309" s="458"/>
      <c r="C309" s="457"/>
      <c r="D309" s="436"/>
      <c r="E309" s="543"/>
      <c r="F309" s="249"/>
      <c r="G309" s="249"/>
      <c r="H309" s="249"/>
    </row>
    <row r="310" ht="15.5" spans="1:8">
      <c r="A310" s="574">
        <v>28</v>
      </c>
      <c r="B310" s="458" t="s">
        <v>630</v>
      </c>
      <c r="C310" s="457"/>
      <c r="D310" s="436"/>
      <c r="E310" s="419"/>
      <c r="F310" s="249"/>
      <c r="G310" s="249"/>
      <c r="H310" s="249"/>
    </row>
    <row r="311" ht="15.5" spans="1:8">
      <c r="A311" s="574"/>
      <c r="B311" s="426" t="s">
        <v>631</v>
      </c>
      <c r="C311" s="457"/>
      <c r="D311" s="362">
        <v>0</v>
      </c>
      <c r="E311" s="362">
        <v>0</v>
      </c>
      <c r="F311" s="249"/>
      <c r="G311" s="249"/>
      <c r="H311" s="249"/>
    </row>
    <row r="312" ht="15.5" spans="1:8">
      <c r="A312" s="435"/>
      <c r="B312" s="426" t="s">
        <v>632</v>
      </c>
      <c r="C312" s="457"/>
      <c r="D312" s="362">
        <v>0</v>
      </c>
      <c r="E312" s="362">
        <v>0</v>
      </c>
      <c r="F312" s="249"/>
      <c r="G312" s="249"/>
      <c r="H312" s="249"/>
    </row>
    <row r="313" ht="15.5" spans="1:8">
      <c r="A313" s="574"/>
      <c r="B313" s="426" t="s">
        <v>633</v>
      </c>
      <c r="C313" s="457"/>
      <c r="D313" s="362">
        <v>0</v>
      </c>
      <c r="E313" s="362">
        <v>0</v>
      </c>
      <c r="F313" s="249"/>
      <c r="G313" s="249"/>
      <c r="H313" s="249"/>
    </row>
    <row r="314" ht="15.5" spans="1:8">
      <c r="A314" s="574"/>
      <c r="B314" s="458" t="s">
        <v>617</v>
      </c>
      <c r="C314" s="457"/>
      <c r="D314" s="436">
        <f>SUM(D311:D313)</f>
        <v>0</v>
      </c>
      <c r="E314" s="436">
        <f>SUM(E311:E313)</f>
        <v>0</v>
      </c>
      <c r="F314" s="249"/>
      <c r="G314" s="249"/>
      <c r="H314" s="249"/>
    </row>
    <row r="315" ht="15.5" spans="1:8">
      <c r="A315" s="574"/>
      <c r="B315" s="458"/>
      <c r="C315" s="457"/>
      <c r="D315" s="436"/>
      <c r="E315" s="436"/>
      <c r="F315" s="249"/>
      <c r="G315" s="249"/>
      <c r="H315" s="249"/>
    </row>
    <row r="316" ht="15.5" spans="1:8">
      <c r="A316" s="574">
        <v>29</v>
      </c>
      <c r="B316" s="458" t="s">
        <v>634</v>
      </c>
      <c r="C316" s="457">
        <v>9</v>
      </c>
      <c r="D316" s="436"/>
      <c r="E316" s="419"/>
      <c r="F316" s="249"/>
      <c r="G316" s="249"/>
      <c r="H316" s="249"/>
    </row>
    <row r="317" ht="15.5" spans="1:8">
      <c r="A317" s="574"/>
      <c r="B317" s="458" t="s">
        <v>635</v>
      </c>
      <c r="C317" s="457"/>
      <c r="D317" s="436"/>
      <c r="E317" s="419"/>
      <c r="F317" s="249"/>
      <c r="G317" s="249"/>
      <c r="H317" s="249"/>
    </row>
    <row r="318" ht="15.5" spans="1:8">
      <c r="A318" s="435"/>
      <c r="B318" s="426" t="s">
        <v>636</v>
      </c>
      <c r="C318" s="457"/>
      <c r="D318" s="362">
        <v>0</v>
      </c>
      <c r="E318" s="362">
        <v>0</v>
      </c>
      <c r="F318" s="249"/>
      <c r="G318" s="249"/>
      <c r="H318" s="249"/>
    </row>
    <row r="319" ht="15.5" spans="1:8">
      <c r="A319" s="574"/>
      <c r="B319" s="426" t="s">
        <v>404</v>
      </c>
      <c r="C319" s="457"/>
      <c r="D319" s="362">
        <v>0</v>
      </c>
      <c r="E319" s="362">
        <v>0</v>
      </c>
      <c r="F319" s="249"/>
      <c r="G319" s="249"/>
      <c r="H319" s="249"/>
    </row>
    <row r="320" ht="15.5" spans="1:8">
      <c r="A320" s="574"/>
      <c r="B320" s="458" t="s">
        <v>637</v>
      </c>
      <c r="C320" s="457"/>
      <c r="D320" s="436">
        <f>SUM(D318:D319)</f>
        <v>0</v>
      </c>
      <c r="E320" s="436">
        <f>SUM(E318:E319)</f>
        <v>0</v>
      </c>
      <c r="F320" s="249"/>
      <c r="G320" s="249"/>
      <c r="H320" s="249"/>
    </row>
    <row r="321" ht="15.5" spans="1:8">
      <c r="A321" s="574"/>
      <c r="B321" s="458"/>
      <c r="C321" s="457"/>
      <c r="D321" s="436"/>
      <c r="E321" s="436"/>
      <c r="F321" s="249"/>
      <c r="G321" s="249"/>
      <c r="H321" s="249"/>
    </row>
    <row r="322" ht="15.5" spans="1:8">
      <c r="A322" s="574"/>
      <c r="B322" s="458" t="s">
        <v>638</v>
      </c>
      <c r="C322" s="457">
        <v>10</v>
      </c>
      <c r="D322" s="436"/>
      <c r="E322" s="419"/>
      <c r="F322" s="249"/>
      <c r="G322" s="249"/>
      <c r="H322" s="249"/>
    </row>
    <row r="323" ht="15.5" spans="1:8">
      <c r="A323" s="435"/>
      <c r="B323" s="426" t="s">
        <v>257</v>
      </c>
      <c r="C323" s="457"/>
      <c r="D323" s="362">
        <f>'IGF SCH_Revenue'!E7</f>
        <v>1828121.83</v>
      </c>
      <c r="E323" s="362">
        <v>2590042.5</v>
      </c>
      <c r="F323" s="249"/>
      <c r="G323" s="249"/>
      <c r="H323" s="249"/>
    </row>
    <row r="324" ht="15.5" spans="1:8">
      <c r="A324" s="435"/>
      <c r="B324" s="426" t="s">
        <v>275</v>
      </c>
      <c r="C324" s="588"/>
      <c r="D324" s="362">
        <f>'IGF SCH_Revenue'!E11</f>
        <v>5346932.72</v>
      </c>
      <c r="E324" s="362">
        <v>3826541.72</v>
      </c>
      <c r="F324" s="249"/>
      <c r="G324" s="249"/>
      <c r="H324" s="249"/>
    </row>
    <row r="325" ht="15.5" spans="1:8">
      <c r="A325" s="435"/>
      <c r="B325" s="426" t="s">
        <v>363</v>
      </c>
      <c r="C325" s="588"/>
      <c r="D325" s="362">
        <f>'IGF SCH_Revenue'!E14</f>
        <v>671747.33</v>
      </c>
      <c r="E325" s="362">
        <v>523334.95</v>
      </c>
      <c r="F325" s="249"/>
      <c r="G325" s="249"/>
      <c r="H325" s="249"/>
    </row>
    <row r="326" ht="15.5" spans="1:8">
      <c r="A326" s="435"/>
      <c r="B326" s="426" t="s">
        <v>590</v>
      </c>
      <c r="C326" s="588"/>
      <c r="D326" s="362">
        <f>'IGF SCH_Revenue'!E15</f>
        <v>1312.84</v>
      </c>
      <c r="E326" s="362">
        <v>54082.21</v>
      </c>
      <c r="F326" s="249"/>
      <c r="G326" s="249"/>
      <c r="H326" s="249"/>
    </row>
    <row r="327" ht="15.5" spans="1:8">
      <c r="A327" s="435"/>
      <c r="B327" s="458" t="s">
        <v>637</v>
      </c>
      <c r="C327" s="457"/>
      <c r="D327" s="436">
        <f>SUM(D323:D326)</f>
        <v>7848114.72</v>
      </c>
      <c r="E327" s="436">
        <f>SUM(E323:E326)</f>
        <v>6994001.38</v>
      </c>
      <c r="F327" s="249"/>
      <c r="G327" s="249"/>
      <c r="H327" s="249"/>
    </row>
    <row r="328" ht="15.5" spans="1:8">
      <c r="A328" s="574"/>
      <c r="B328" s="458"/>
      <c r="C328" s="457"/>
      <c r="D328" s="436"/>
      <c r="E328" s="543"/>
      <c r="F328" s="249"/>
      <c r="G328" s="249"/>
      <c r="H328" s="249"/>
    </row>
    <row r="329" ht="15.5" spans="1:8">
      <c r="A329" s="574">
        <v>30</v>
      </c>
      <c r="B329" s="458" t="s">
        <v>592</v>
      </c>
      <c r="C329" s="457">
        <v>11</v>
      </c>
      <c r="D329" s="436"/>
      <c r="E329" s="419"/>
      <c r="F329" s="249"/>
      <c r="G329" s="249"/>
      <c r="H329" s="249"/>
    </row>
    <row r="330" ht="15.5" spans="1:8">
      <c r="A330" s="574"/>
      <c r="B330" s="416" t="s">
        <v>435</v>
      </c>
      <c r="C330" s="457"/>
      <c r="D330" s="436"/>
      <c r="E330" s="419"/>
      <c r="F330" s="249"/>
      <c r="G330" s="249"/>
      <c r="H330" s="249"/>
    </row>
    <row r="331" ht="15.5" spans="1:8">
      <c r="A331" s="574"/>
      <c r="B331" s="426" t="s">
        <v>593</v>
      </c>
      <c r="C331" s="457"/>
      <c r="D331" s="362">
        <f>'GRANT SCH_Rev'!E7</f>
        <v>13830897.71</v>
      </c>
      <c r="E331" s="362">
        <v>12894581.62</v>
      </c>
      <c r="F331" s="249"/>
      <c r="G331" s="249"/>
      <c r="H331" s="249"/>
    </row>
    <row r="332" ht="15.5" spans="1:8">
      <c r="A332" s="574"/>
      <c r="B332" s="426" t="s">
        <v>594</v>
      </c>
      <c r="C332" s="457"/>
      <c r="D332" s="362">
        <f>'GRANT SCH_Rev'!E8</f>
        <v>46389.89</v>
      </c>
      <c r="E332" s="362">
        <v>498</v>
      </c>
      <c r="F332" s="249"/>
      <c r="G332" s="249"/>
      <c r="H332" s="249"/>
    </row>
    <row r="333" ht="15.5" spans="1:8">
      <c r="A333" s="574"/>
      <c r="B333" s="426" t="s">
        <v>595</v>
      </c>
      <c r="C333" s="457"/>
      <c r="D333" s="362">
        <f>'GRANT SCH_Rev'!E9</f>
        <v>14967833.45</v>
      </c>
      <c r="E333" s="362">
        <v>1943722.96</v>
      </c>
      <c r="F333" s="249"/>
      <c r="G333" s="249"/>
      <c r="H333" s="249"/>
    </row>
    <row r="334" ht="15.5" spans="1:8">
      <c r="A334" s="574"/>
      <c r="B334" s="426" t="s">
        <v>596</v>
      </c>
      <c r="C334" s="457"/>
      <c r="D334" s="362">
        <f>'GRANT SCH_Rev'!E10</f>
        <v>0</v>
      </c>
      <c r="E334" s="362">
        <v>1355306</v>
      </c>
      <c r="F334" s="249"/>
      <c r="G334" s="249"/>
      <c r="H334" s="249"/>
    </row>
    <row r="335" ht="15.5" spans="1:8">
      <c r="A335" s="574"/>
      <c r="B335" s="426" t="s">
        <v>597</v>
      </c>
      <c r="C335" s="457"/>
      <c r="D335" s="362">
        <f>'GRANT SCH_Rev'!E11</f>
        <v>0</v>
      </c>
      <c r="E335" s="362">
        <v>565705</v>
      </c>
      <c r="F335" s="249"/>
      <c r="G335" s="249"/>
      <c r="H335" s="249"/>
    </row>
    <row r="336" ht="15.5" spans="1:8">
      <c r="A336" s="574"/>
      <c r="B336" s="426" t="s">
        <v>598</v>
      </c>
      <c r="C336" s="457"/>
      <c r="D336" s="362">
        <f>'GRANT SCH_Rev'!E13</f>
        <v>1079954.03</v>
      </c>
      <c r="E336" s="362">
        <v>710114.41</v>
      </c>
      <c r="F336" s="249"/>
      <c r="G336" s="249"/>
      <c r="H336" s="249"/>
    </row>
    <row r="337" ht="15.5" spans="1:8">
      <c r="A337" s="574"/>
      <c r="B337" s="426" t="s">
        <v>599</v>
      </c>
      <c r="C337" s="457"/>
      <c r="D337" s="362">
        <f>'GRANT SCH_Rev'!E12</f>
        <v>32384.95</v>
      </c>
      <c r="E337" s="362">
        <v>25121.93</v>
      </c>
      <c r="F337" s="249"/>
      <c r="G337" s="249"/>
      <c r="H337" s="249"/>
    </row>
    <row r="338" ht="15.5" spans="1:8">
      <c r="A338" s="574"/>
      <c r="B338" s="426" t="s">
        <v>600</v>
      </c>
      <c r="C338" s="457"/>
      <c r="D338" s="362">
        <f>'GRANT SCH_Rev'!E14</f>
        <v>0</v>
      </c>
      <c r="E338" s="362">
        <v>48573672.16</v>
      </c>
      <c r="F338" s="249"/>
      <c r="G338" s="249"/>
      <c r="H338" s="249"/>
    </row>
    <row r="339" ht="15.5" spans="1:8">
      <c r="A339" s="574"/>
      <c r="B339" s="426" t="s">
        <v>601</v>
      </c>
      <c r="C339" s="457"/>
      <c r="D339" s="362">
        <f>'GRANT SCH_Rev'!E15</f>
        <v>575342.35</v>
      </c>
      <c r="E339" s="362">
        <v>272317.88</v>
      </c>
      <c r="F339" s="249"/>
      <c r="G339" s="249"/>
      <c r="H339" s="249"/>
    </row>
    <row r="340" ht="15.5" spans="1:8">
      <c r="A340" s="574"/>
      <c r="B340" s="426" t="s">
        <v>602</v>
      </c>
      <c r="C340" s="457"/>
      <c r="D340" s="362">
        <f>'GRANT SCH_Rev'!E16</f>
        <v>25125</v>
      </c>
      <c r="E340" s="362">
        <v>64800</v>
      </c>
      <c r="F340" s="249"/>
      <c r="G340" s="249"/>
      <c r="H340" s="249"/>
    </row>
    <row r="341" ht="15.5" spans="1:8">
      <c r="A341" s="574"/>
      <c r="B341" s="554" t="s">
        <v>603</v>
      </c>
      <c r="C341" s="457"/>
      <c r="D341" s="436">
        <f>SUM(D331:D340)</f>
        <v>30557927.38</v>
      </c>
      <c r="E341" s="436">
        <f>SUM(E331:E340)</f>
        <v>66405839.96</v>
      </c>
      <c r="F341" s="249"/>
      <c r="G341" s="12"/>
      <c r="H341" s="249"/>
    </row>
    <row r="342" ht="15.5" spans="1:8">
      <c r="A342" s="574"/>
      <c r="B342" s="554"/>
      <c r="C342" s="457"/>
      <c r="D342" s="436"/>
      <c r="E342" s="543"/>
      <c r="F342" s="249"/>
      <c r="G342" s="249"/>
      <c r="H342" s="249"/>
    </row>
    <row r="343" ht="15.5" spans="1:8">
      <c r="A343" s="435"/>
      <c r="B343" s="416" t="s">
        <v>604</v>
      </c>
      <c r="C343" s="457"/>
      <c r="D343" s="436"/>
      <c r="E343" s="419"/>
      <c r="F343" s="249"/>
      <c r="G343" s="249"/>
      <c r="H343" s="249"/>
    </row>
    <row r="344" ht="15.5" spans="1:8">
      <c r="A344" s="435"/>
      <c r="B344" s="426" t="s">
        <v>605</v>
      </c>
      <c r="C344" s="457"/>
      <c r="D344" s="362">
        <v>0</v>
      </c>
      <c r="E344" s="362">
        <v>0</v>
      </c>
      <c r="F344" s="249"/>
      <c r="G344" s="249"/>
      <c r="H344" s="249"/>
    </row>
    <row r="345" ht="15.5" spans="1:8">
      <c r="A345" s="435"/>
      <c r="B345" s="426" t="s">
        <v>437</v>
      </c>
      <c r="C345" s="457"/>
      <c r="D345" s="362">
        <v>0</v>
      </c>
      <c r="E345" s="362">
        <v>0</v>
      </c>
      <c r="F345" s="249"/>
      <c r="G345" s="249"/>
      <c r="H345" s="249"/>
    </row>
    <row r="346" ht="15.5" spans="1:8">
      <c r="A346" s="435"/>
      <c r="B346" s="554" t="s">
        <v>603</v>
      </c>
      <c r="C346" s="457"/>
      <c r="D346" s="436">
        <f>SUM(D344:D345)</f>
        <v>0</v>
      </c>
      <c r="E346" s="436">
        <v>0</v>
      </c>
      <c r="F346" s="249"/>
      <c r="G346" s="249"/>
      <c r="H346" s="249"/>
    </row>
    <row r="347" ht="15.5" spans="1:8">
      <c r="A347" s="435"/>
      <c r="B347" s="583"/>
      <c r="C347" s="457"/>
      <c r="D347" s="436"/>
      <c r="E347" s="419"/>
      <c r="F347" s="249"/>
      <c r="G347" s="249"/>
      <c r="H347" s="249"/>
    </row>
    <row r="348" ht="15.5" spans="1:8">
      <c r="A348" s="574"/>
      <c r="B348" s="458" t="s">
        <v>421</v>
      </c>
      <c r="C348" s="544"/>
      <c r="D348" s="436">
        <f>D346+D341</f>
        <v>30557927.38</v>
      </c>
      <c r="E348" s="436">
        <f>E346+E341</f>
        <v>66405839.96</v>
      </c>
      <c r="F348" s="249"/>
      <c r="G348" s="249"/>
      <c r="H348" s="249"/>
    </row>
    <row r="349" ht="15.5" spans="1:8">
      <c r="A349" s="574"/>
      <c r="B349" s="458"/>
      <c r="C349" s="457"/>
      <c r="D349" s="436"/>
      <c r="E349" s="436"/>
      <c r="F349" s="249"/>
      <c r="G349" s="249"/>
      <c r="H349" s="249"/>
    </row>
    <row r="350" ht="15.5" spans="1:8">
      <c r="A350" s="574">
        <v>31</v>
      </c>
      <c r="B350" s="416" t="s">
        <v>68</v>
      </c>
      <c r="C350" s="457"/>
      <c r="D350" s="436"/>
      <c r="E350" s="543"/>
      <c r="F350" s="249"/>
      <c r="G350" s="249"/>
      <c r="H350" s="249"/>
    </row>
    <row r="351" ht="15.5" spans="1:8">
      <c r="A351" s="574"/>
      <c r="B351" s="426" t="s">
        <v>606</v>
      </c>
      <c r="C351" s="457"/>
      <c r="D351" s="436">
        <v>0</v>
      </c>
      <c r="E351" s="436">
        <v>0</v>
      </c>
      <c r="F351" s="249"/>
      <c r="G351" s="249"/>
      <c r="H351" s="249"/>
    </row>
    <row r="352" ht="15.5" spans="1:8">
      <c r="A352" s="574"/>
      <c r="B352" s="426" t="s">
        <v>607</v>
      </c>
      <c r="C352" s="457"/>
      <c r="D352" s="436">
        <v>0</v>
      </c>
      <c r="E352" s="436">
        <v>0</v>
      </c>
      <c r="F352" s="249"/>
      <c r="G352" s="249"/>
      <c r="H352" s="249"/>
    </row>
    <row r="353" ht="15.5" spans="1:8">
      <c r="A353" s="574"/>
      <c r="B353" s="458" t="s">
        <v>421</v>
      </c>
      <c r="C353" s="457"/>
      <c r="D353" s="436">
        <f>SUM(D351:D352)</f>
        <v>0</v>
      </c>
      <c r="E353" s="436">
        <f>SUM(E351:E352)</f>
        <v>0</v>
      </c>
      <c r="F353" s="249"/>
      <c r="G353" s="249"/>
      <c r="H353" s="249"/>
    </row>
    <row r="354" ht="15.5" spans="1:8">
      <c r="A354" s="574"/>
      <c r="B354" s="458"/>
      <c r="C354" s="457"/>
      <c r="D354" s="436"/>
      <c r="E354" s="543"/>
      <c r="F354" s="249"/>
      <c r="G354" s="249"/>
      <c r="H354" s="249"/>
    </row>
    <row r="355" ht="15.5" spans="1:8">
      <c r="A355" s="574"/>
      <c r="B355" s="458"/>
      <c r="C355" s="457"/>
      <c r="D355" s="436"/>
      <c r="E355" s="543"/>
      <c r="F355" s="249"/>
      <c r="G355" s="249"/>
      <c r="H355" s="249"/>
    </row>
    <row r="356" ht="15.5" spans="1:8">
      <c r="A356" s="574"/>
      <c r="B356" s="458" t="s">
        <v>639</v>
      </c>
      <c r="C356" s="457"/>
      <c r="D356" s="436"/>
      <c r="E356" s="543"/>
      <c r="F356" s="249"/>
      <c r="G356" s="249"/>
      <c r="H356" s="249"/>
    </row>
    <row r="357" ht="15.5" spans="1:8">
      <c r="A357" s="574"/>
      <c r="B357" s="417" t="s">
        <v>609</v>
      </c>
      <c r="C357" s="457"/>
      <c r="D357" s="436"/>
      <c r="E357" s="543"/>
      <c r="F357" s="249"/>
      <c r="G357" s="249"/>
      <c r="H357" s="249"/>
    </row>
    <row r="358" ht="15.5" spans="1:8">
      <c r="A358" s="574"/>
      <c r="B358" s="426" t="s">
        <v>613</v>
      </c>
      <c r="C358" s="457"/>
      <c r="D358" s="362">
        <v>0</v>
      </c>
      <c r="E358" s="362">
        <v>0</v>
      </c>
      <c r="F358" s="249"/>
      <c r="G358" s="249"/>
      <c r="H358" s="249"/>
    </row>
    <row r="359" ht="15.5" spans="1:8">
      <c r="A359" s="574"/>
      <c r="B359" s="426" t="s">
        <v>640</v>
      </c>
      <c r="C359" s="457"/>
      <c r="D359" s="362">
        <v>0</v>
      </c>
      <c r="E359" s="362">
        <v>0</v>
      </c>
      <c r="F359" s="249"/>
      <c r="G359" s="249"/>
      <c r="H359" s="249"/>
    </row>
    <row r="360" ht="15.5" spans="1:8">
      <c r="A360" s="574"/>
      <c r="B360" s="458" t="s">
        <v>612</v>
      </c>
      <c r="C360" s="457"/>
      <c r="D360" s="436"/>
      <c r="E360" s="543"/>
      <c r="F360" s="249"/>
      <c r="G360" s="249"/>
      <c r="H360" s="249"/>
    </row>
    <row r="361" ht="15.5" spans="1:8">
      <c r="A361" s="435"/>
      <c r="B361" s="426" t="s">
        <v>236</v>
      </c>
      <c r="C361" s="457"/>
      <c r="D361" s="362">
        <f>D341</f>
        <v>30557927.38</v>
      </c>
      <c r="E361" s="362">
        <f>E341</f>
        <v>66405839.96</v>
      </c>
      <c r="F361" s="249"/>
      <c r="G361" s="249"/>
      <c r="H361" s="249"/>
    </row>
    <row r="362" ht="15.5" spans="1:8">
      <c r="A362" s="435"/>
      <c r="B362" s="426" t="s">
        <v>613</v>
      </c>
      <c r="C362" s="457"/>
      <c r="D362" s="362">
        <f>D327</f>
        <v>7848114.72</v>
      </c>
      <c r="E362" s="362">
        <f>E327</f>
        <v>6994001.38</v>
      </c>
      <c r="F362" s="249"/>
      <c r="G362" s="249"/>
      <c r="H362" s="249"/>
    </row>
    <row r="363" ht="15.5" spans="1:8">
      <c r="A363" s="435"/>
      <c r="B363" s="426" t="s">
        <v>641</v>
      </c>
      <c r="C363" s="457"/>
      <c r="D363" s="362">
        <v>0</v>
      </c>
      <c r="E363" s="362">
        <v>0</v>
      </c>
      <c r="F363" s="249"/>
      <c r="G363" s="249"/>
      <c r="H363" s="249"/>
    </row>
    <row r="364" ht="15.5" spans="1:8">
      <c r="A364" s="435"/>
      <c r="B364" s="458" t="s">
        <v>421</v>
      </c>
      <c r="C364" s="457"/>
      <c r="D364" s="436">
        <f>SUM(D358:D363)</f>
        <v>38406042.1</v>
      </c>
      <c r="E364" s="436">
        <f>SUM(E358:E363)</f>
        <v>73399841.34</v>
      </c>
      <c r="F364" s="249"/>
      <c r="G364" s="249"/>
      <c r="H364" s="249"/>
    </row>
    <row r="365" ht="15.5" spans="1:8">
      <c r="A365" s="435"/>
      <c r="B365" s="458"/>
      <c r="C365" s="457"/>
      <c r="D365" s="436"/>
      <c r="E365" s="419"/>
      <c r="F365" s="249"/>
      <c r="G365" s="249"/>
      <c r="H365" s="249"/>
    </row>
    <row r="366" ht="15.5" spans="1:8">
      <c r="A366" s="574">
        <v>32</v>
      </c>
      <c r="B366" s="458" t="s">
        <v>69</v>
      </c>
      <c r="C366" s="457"/>
      <c r="D366" s="436"/>
      <c r="E366" s="419"/>
      <c r="F366" s="249"/>
      <c r="G366" s="249"/>
      <c r="H366" s="249"/>
    </row>
    <row r="367" ht="15.5" spans="1:8">
      <c r="A367" s="435"/>
      <c r="B367" s="426" t="s">
        <v>642</v>
      </c>
      <c r="C367" s="457"/>
      <c r="D367" s="436">
        <v>0</v>
      </c>
      <c r="E367" s="436">
        <v>0</v>
      </c>
      <c r="F367" s="249"/>
      <c r="G367" s="249"/>
      <c r="H367" s="249"/>
    </row>
    <row r="368" ht="15.5" spans="1:8">
      <c r="A368" s="435"/>
      <c r="B368" s="426" t="s">
        <v>643</v>
      </c>
      <c r="C368" s="457"/>
      <c r="D368" s="436">
        <v>0</v>
      </c>
      <c r="E368" s="436">
        <v>0</v>
      </c>
      <c r="F368" s="249"/>
      <c r="G368" s="249"/>
      <c r="H368" s="249"/>
    </row>
    <row r="369" ht="15.5" spans="1:8">
      <c r="A369" s="574"/>
      <c r="B369" s="458" t="s">
        <v>421</v>
      </c>
      <c r="C369" s="457"/>
      <c r="D369" s="436">
        <f>SUM(D367:D368)</f>
        <v>0</v>
      </c>
      <c r="E369" s="436">
        <f>SUM(E367:E368)</f>
        <v>0</v>
      </c>
      <c r="F369" s="249"/>
      <c r="G369" s="249"/>
      <c r="H369" s="249"/>
    </row>
    <row r="370" ht="15.5" spans="1:8">
      <c r="A370" s="574"/>
      <c r="B370" s="458"/>
      <c r="C370" s="457"/>
      <c r="D370" s="436"/>
      <c r="E370" s="543"/>
      <c r="F370" s="249"/>
      <c r="G370" s="249"/>
      <c r="H370" s="249"/>
    </row>
    <row r="371" ht="15.5" spans="1:8">
      <c r="A371" s="574"/>
      <c r="B371" s="559"/>
      <c r="C371" s="544"/>
      <c r="D371" s="550"/>
      <c r="E371" s="543"/>
      <c r="F371" s="249"/>
      <c r="G371" s="249"/>
      <c r="H371" s="249"/>
    </row>
    <row r="372" ht="15.5" spans="1:8">
      <c r="A372" s="574">
        <v>33</v>
      </c>
      <c r="B372" s="458" t="s">
        <v>644</v>
      </c>
      <c r="C372" s="457"/>
      <c r="D372" s="436"/>
      <c r="E372" s="543"/>
      <c r="F372" s="249"/>
      <c r="G372" s="249"/>
      <c r="H372" s="249"/>
    </row>
    <row r="373" ht="15.5" spans="1:8">
      <c r="A373" s="574"/>
      <c r="B373" s="426" t="s">
        <v>483</v>
      </c>
      <c r="C373" s="457"/>
      <c r="D373" s="362">
        <v>0</v>
      </c>
      <c r="E373" s="362">
        <v>0</v>
      </c>
      <c r="F373" s="249"/>
      <c r="G373" s="249"/>
      <c r="H373" s="249"/>
    </row>
    <row r="374" ht="15.5" spans="1:8">
      <c r="A374" s="574"/>
      <c r="B374" s="458" t="s">
        <v>421</v>
      </c>
      <c r="C374" s="544"/>
      <c r="D374" s="550">
        <f>SUM(D373)</f>
        <v>0</v>
      </c>
      <c r="E374" s="550">
        <f>SUM(E373)</f>
        <v>0</v>
      </c>
      <c r="F374" s="249"/>
      <c r="G374" s="249"/>
      <c r="H374" s="249"/>
    </row>
    <row r="375" ht="15.5" spans="1:8">
      <c r="A375" s="574"/>
      <c r="B375" s="458"/>
      <c r="C375" s="457"/>
      <c r="D375" s="436"/>
      <c r="E375" s="543"/>
      <c r="F375" s="249"/>
      <c r="G375" s="249"/>
      <c r="H375" s="249"/>
    </row>
    <row r="376" ht="15.5" spans="1:8">
      <c r="A376" s="574">
        <v>34</v>
      </c>
      <c r="B376" s="458" t="s">
        <v>71</v>
      </c>
      <c r="C376" s="457"/>
      <c r="D376" s="436"/>
      <c r="E376" s="543"/>
      <c r="F376" s="249"/>
      <c r="G376" s="249"/>
      <c r="H376" s="249"/>
    </row>
    <row r="377" ht="15.5" spans="1:8">
      <c r="A377" s="574"/>
      <c r="B377" s="595" t="s">
        <v>645</v>
      </c>
      <c r="C377" s="457"/>
      <c r="D377" s="362">
        <v>0</v>
      </c>
      <c r="E377" s="362">
        <v>0</v>
      </c>
      <c r="F377" s="249"/>
      <c r="G377" s="249"/>
      <c r="H377" s="249"/>
    </row>
    <row r="378" ht="15.5" spans="1:8">
      <c r="A378" s="574"/>
      <c r="B378" s="595" t="s">
        <v>646</v>
      </c>
      <c r="C378" s="457"/>
      <c r="D378" s="362">
        <v>0</v>
      </c>
      <c r="E378" s="362">
        <v>0</v>
      </c>
      <c r="F378" s="249"/>
      <c r="G378" s="249"/>
      <c r="H378" s="249"/>
    </row>
    <row r="379" ht="15.5" spans="1:8">
      <c r="A379" s="574"/>
      <c r="B379" s="595" t="s">
        <v>647</v>
      </c>
      <c r="C379" s="457"/>
      <c r="D379" s="362">
        <v>0</v>
      </c>
      <c r="E379" s="362">
        <v>0</v>
      </c>
      <c r="F379" s="249"/>
      <c r="G379" s="249"/>
      <c r="H379" s="249"/>
    </row>
    <row r="380" ht="15.5" spans="1:8">
      <c r="A380" s="574"/>
      <c r="B380" s="458" t="s">
        <v>421</v>
      </c>
      <c r="C380" s="544"/>
      <c r="D380" s="550">
        <f>SUM(D377:D379)</f>
        <v>0</v>
      </c>
      <c r="E380" s="550">
        <f>SUM(E377:E379)</f>
        <v>0</v>
      </c>
      <c r="F380" s="249"/>
      <c r="G380" s="249"/>
      <c r="H380" s="249"/>
    </row>
    <row r="381" ht="15.5" spans="1:8">
      <c r="A381" s="574"/>
      <c r="B381" s="458"/>
      <c r="C381" s="457"/>
      <c r="D381" s="436"/>
      <c r="E381" s="543"/>
      <c r="F381" s="249"/>
      <c r="G381" s="249"/>
      <c r="H381" s="249"/>
    </row>
    <row r="382" ht="15.5" spans="1:8">
      <c r="A382" s="574">
        <v>35</v>
      </c>
      <c r="B382" s="458" t="s">
        <v>648</v>
      </c>
      <c r="C382" s="457"/>
      <c r="D382" s="436"/>
      <c r="E382" s="543"/>
      <c r="F382" s="249"/>
      <c r="G382" s="249"/>
      <c r="H382" s="249"/>
    </row>
    <row r="383" ht="15.5" spans="1:8">
      <c r="A383" s="574"/>
      <c r="B383" s="426" t="s">
        <v>562</v>
      </c>
      <c r="C383" s="457"/>
      <c r="D383" s="362">
        <v>0</v>
      </c>
      <c r="E383" s="362">
        <v>0</v>
      </c>
      <c r="F383" s="249"/>
      <c r="G383" s="249"/>
      <c r="H383" s="249"/>
    </row>
    <row r="384" ht="15.5" spans="1:8">
      <c r="A384" s="574"/>
      <c r="B384" s="426" t="s">
        <v>563</v>
      </c>
      <c r="C384" s="457"/>
      <c r="D384" s="362">
        <v>0</v>
      </c>
      <c r="E384" s="362">
        <v>0</v>
      </c>
      <c r="F384" s="249"/>
      <c r="G384" s="249"/>
      <c r="H384" s="249"/>
    </row>
    <row r="385" ht="15.5" spans="1:8">
      <c r="A385" s="574"/>
      <c r="B385" s="458" t="s">
        <v>421</v>
      </c>
      <c r="C385" s="544"/>
      <c r="D385" s="550">
        <f>SUM(D383:D384)</f>
        <v>0</v>
      </c>
      <c r="E385" s="550">
        <f>SUM(E383:E384)</f>
        <v>0</v>
      </c>
      <c r="F385" s="249"/>
      <c r="G385" s="249"/>
      <c r="H385" s="249"/>
    </row>
    <row r="386" ht="15.5" spans="1:8">
      <c r="A386" s="574"/>
      <c r="B386" s="559"/>
      <c r="C386" s="544"/>
      <c r="D386" s="550"/>
      <c r="E386" s="543"/>
      <c r="F386" s="249"/>
      <c r="G386" s="249"/>
      <c r="H386" s="249"/>
    </row>
    <row r="387" ht="15.5" spans="1:8">
      <c r="A387" s="574">
        <v>36</v>
      </c>
      <c r="B387" s="458" t="s">
        <v>649</v>
      </c>
      <c r="C387" s="544"/>
      <c r="D387" s="550"/>
      <c r="E387" s="543"/>
      <c r="F387" s="249"/>
      <c r="G387" s="249"/>
      <c r="H387" s="249"/>
    </row>
    <row r="388" ht="15.5" spans="1:8">
      <c r="A388" s="574"/>
      <c r="B388" s="417" t="s">
        <v>436</v>
      </c>
      <c r="C388" s="544"/>
      <c r="D388" s="362">
        <v>0</v>
      </c>
      <c r="E388" s="550">
        <v>0</v>
      </c>
      <c r="F388" s="249"/>
      <c r="G388" s="249"/>
      <c r="H388" s="249"/>
    </row>
    <row r="389" ht="15.5" spans="1:8">
      <c r="A389" s="574"/>
      <c r="B389" s="559"/>
      <c r="C389" s="544"/>
      <c r="D389" s="550"/>
      <c r="E389" s="543"/>
      <c r="F389" s="249"/>
      <c r="G389" s="249"/>
      <c r="H389" s="249"/>
    </row>
    <row r="390" ht="15.5" spans="1:8">
      <c r="A390" s="574"/>
      <c r="B390" s="458" t="s">
        <v>421</v>
      </c>
      <c r="C390" s="544"/>
      <c r="D390" s="436">
        <f>SUM(D388:D389)</f>
        <v>0</v>
      </c>
      <c r="E390" s="436">
        <f>SUM(E388:E389)</f>
        <v>0</v>
      </c>
      <c r="F390" s="249"/>
      <c r="G390" s="249"/>
      <c r="H390" s="249"/>
    </row>
    <row r="391" ht="15.5" spans="1:8">
      <c r="A391" s="574"/>
      <c r="B391" s="559"/>
      <c r="C391" s="544"/>
      <c r="D391" s="550"/>
      <c r="E391" s="543"/>
      <c r="F391" s="249"/>
      <c r="G391" s="249"/>
      <c r="H391" s="249"/>
    </row>
    <row r="392" ht="15.5" spans="1:8">
      <c r="A392" s="574">
        <v>37</v>
      </c>
      <c r="B392" s="458" t="s">
        <v>650</v>
      </c>
      <c r="C392" s="457">
        <v>12</v>
      </c>
      <c r="D392" s="436"/>
      <c r="E392" s="419"/>
      <c r="F392" s="249"/>
      <c r="G392" s="249"/>
      <c r="H392" s="249"/>
    </row>
    <row r="393" ht="15.5" spans="1:8">
      <c r="A393" s="435"/>
      <c r="B393" s="426" t="s">
        <v>439</v>
      </c>
      <c r="C393" s="457"/>
      <c r="D393" s="362">
        <f>'REPA-Sch'!F129</f>
        <v>13830897.71</v>
      </c>
      <c r="E393" s="362">
        <v>12894581.62</v>
      </c>
      <c r="F393" s="249"/>
      <c r="G393" s="249"/>
      <c r="H393" s="249"/>
    </row>
    <row r="394" ht="15.5" spans="1:8">
      <c r="A394" s="435"/>
      <c r="B394" s="426" t="s">
        <v>440</v>
      </c>
      <c r="C394" s="457"/>
      <c r="D394" s="362">
        <f>'REPA-Sch'!F134</f>
        <v>454517.24</v>
      </c>
      <c r="E394" s="362">
        <v>409703.18</v>
      </c>
      <c r="F394" s="249"/>
      <c r="G394" s="249"/>
      <c r="H394" s="249"/>
    </row>
    <row r="395" ht="15.5" spans="1:8">
      <c r="A395" s="435"/>
      <c r="B395" s="426" t="s">
        <v>122</v>
      </c>
      <c r="C395" s="457"/>
      <c r="D395" s="362">
        <f>'REPA-Sch'!F140</f>
        <v>235782.38</v>
      </c>
      <c r="E395" s="362">
        <v>20633.35</v>
      </c>
      <c r="F395" s="249"/>
      <c r="G395" s="249"/>
      <c r="H395" s="249"/>
    </row>
    <row r="396" ht="15.5" spans="1:8">
      <c r="A396" s="435"/>
      <c r="B396" s="426" t="s">
        <v>441</v>
      </c>
      <c r="C396" s="457"/>
      <c r="D396" s="362">
        <f>'REPA-Sch'!F145</f>
        <v>66486.1</v>
      </c>
      <c r="E396" s="362">
        <v>43550.03</v>
      </c>
      <c r="F396" s="249"/>
      <c r="G396" s="249"/>
      <c r="H396" s="249"/>
    </row>
    <row r="397" ht="15.5" spans="1:8">
      <c r="A397" s="574"/>
      <c r="B397" s="458" t="s">
        <v>651</v>
      </c>
      <c r="C397" s="457"/>
      <c r="D397" s="436">
        <f>SUM(D393:D396)</f>
        <v>14587683.43</v>
      </c>
      <c r="E397" s="436">
        <f>SUM(E393:E396)</f>
        <v>13368468.18</v>
      </c>
      <c r="F397" s="12">
        <f>D397-REPA!C19</f>
        <v>0</v>
      </c>
      <c r="G397" s="249"/>
      <c r="H397" s="249"/>
    </row>
    <row r="398" ht="15.5" spans="1:8">
      <c r="A398" s="574"/>
      <c r="B398" s="559"/>
      <c r="C398" s="544"/>
      <c r="D398" s="550"/>
      <c r="E398" s="543"/>
      <c r="F398" s="249"/>
      <c r="G398" s="249"/>
      <c r="H398" s="249"/>
    </row>
    <row r="399" ht="15.5" spans="1:8">
      <c r="A399" s="574">
        <v>38</v>
      </c>
      <c r="B399" s="458" t="s">
        <v>652</v>
      </c>
      <c r="C399" s="457"/>
      <c r="D399" s="436"/>
      <c r="E399" s="419"/>
      <c r="F399" s="249"/>
      <c r="G399" s="249"/>
      <c r="H399" s="249"/>
    </row>
    <row r="400" ht="15.5" spans="1:8">
      <c r="A400" s="435"/>
      <c r="B400" s="426" t="s">
        <v>129</v>
      </c>
      <c r="C400" s="457"/>
      <c r="D400" s="362">
        <f>'REPA-Sch'!F164</f>
        <v>380337.92</v>
      </c>
      <c r="E400" s="362">
        <v>378985.66</v>
      </c>
      <c r="F400" s="249"/>
      <c r="G400" s="249"/>
      <c r="H400" s="249"/>
    </row>
    <row r="401" ht="15.5" spans="1:8">
      <c r="A401" s="435"/>
      <c r="B401" s="426" t="s">
        <v>134</v>
      </c>
      <c r="C401" s="457"/>
      <c r="D401" s="362">
        <f>'REPA-Sch'!F171</f>
        <v>2050786.14</v>
      </c>
      <c r="E401" s="362">
        <v>2948368.73</v>
      </c>
      <c r="F401" s="249"/>
      <c r="G401" s="249"/>
      <c r="H401" s="249"/>
    </row>
    <row r="402" ht="15.5" spans="1:8">
      <c r="A402" s="435"/>
      <c r="B402" s="426" t="s">
        <v>444</v>
      </c>
      <c r="C402" s="457"/>
      <c r="D402" s="362">
        <f>'REPA-Sch'!F176</f>
        <v>0</v>
      </c>
      <c r="E402" s="362">
        <v>0</v>
      </c>
      <c r="F402" s="249"/>
      <c r="G402" s="249"/>
      <c r="H402" s="249"/>
    </row>
    <row r="403" ht="15.5" spans="1:8">
      <c r="A403" s="435"/>
      <c r="B403" s="426" t="s">
        <v>445</v>
      </c>
      <c r="C403" s="457"/>
      <c r="D403" s="362">
        <f>'REPA-Sch'!F181</f>
        <v>1800</v>
      </c>
      <c r="E403" s="362">
        <v>24000</v>
      </c>
      <c r="F403" s="249"/>
      <c r="G403" s="249"/>
      <c r="H403" s="249"/>
    </row>
    <row r="404" ht="15.5" spans="1:8">
      <c r="A404" s="435"/>
      <c r="B404" s="426" t="s">
        <v>140</v>
      </c>
      <c r="C404" s="457"/>
      <c r="D404" s="362">
        <f>'REPA-Sch'!F188</f>
        <v>578372.07</v>
      </c>
      <c r="E404" s="362">
        <v>1061069.72</v>
      </c>
      <c r="F404" s="249"/>
      <c r="G404" s="249"/>
      <c r="H404" s="249"/>
    </row>
    <row r="405" ht="15.5" spans="1:8">
      <c r="A405" s="435"/>
      <c r="B405" s="426" t="s">
        <v>144</v>
      </c>
      <c r="C405" s="457"/>
      <c r="D405" s="362">
        <f>'REPA-Sch'!F201</f>
        <v>1213765.08</v>
      </c>
      <c r="E405" s="362">
        <v>1802781.82</v>
      </c>
      <c r="F405" s="249"/>
      <c r="G405" s="249"/>
      <c r="H405" s="249"/>
    </row>
    <row r="406" ht="15.5" spans="1:8">
      <c r="A406" s="435"/>
      <c r="B406" s="426" t="s">
        <v>446</v>
      </c>
      <c r="C406" s="457"/>
      <c r="D406" s="362">
        <f>'REPA-Sch'!F209</f>
        <v>3743608.4</v>
      </c>
      <c r="E406" s="362">
        <v>3419171.67</v>
      </c>
      <c r="F406" s="249"/>
      <c r="G406" s="249"/>
      <c r="H406" s="249"/>
    </row>
    <row r="407" ht="15.5" spans="1:8">
      <c r="A407" s="435"/>
      <c r="B407" s="426" t="s">
        <v>173</v>
      </c>
      <c r="C407" s="457"/>
      <c r="D407" s="362">
        <f>'REPA-Sch'!F214</f>
        <v>816612.35</v>
      </c>
      <c r="E407" s="362">
        <v>955302.41</v>
      </c>
      <c r="F407" s="249"/>
      <c r="G407" s="249"/>
      <c r="H407" s="249"/>
    </row>
    <row r="408" ht="15.5" spans="1:8">
      <c r="A408" s="435"/>
      <c r="B408" s="426" t="s">
        <v>190</v>
      </c>
      <c r="C408" s="457"/>
      <c r="D408" s="362">
        <f>'REPA-Sch'!F218</f>
        <v>210536.8</v>
      </c>
      <c r="E408" s="362">
        <v>201400</v>
      </c>
      <c r="F408" s="249"/>
      <c r="G408" s="249"/>
      <c r="H408" s="249"/>
    </row>
    <row r="409" ht="15.5" spans="1:8">
      <c r="A409" s="435"/>
      <c r="B409" s="426" t="s">
        <v>447</v>
      </c>
      <c r="C409" s="457"/>
      <c r="D409" s="362">
        <f>'REPA-Sch'!F222</f>
        <v>6068</v>
      </c>
      <c r="E409" s="362">
        <v>7251.56</v>
      </c>
      <c r="F409" s="249"/>
      <c r="G409" s="249"/>
      <c r="H409" s="249"/>
    </row>
    <row r="410" ht="15.5" spans="1:8">
      <c r="A410" s="574"/>
      <c r="B410" s="458" t="s">
        <v>653</v>
      </c>
      <c r="C410" s="587"/>
      <c r="D410" s="436">
        <f>SUM(D400:D409)</f>
        <v>9001886.76</v>
      </c>
      <c r="E410" s="436">
        <f>SUM(E400:E409)</f>
        <v>10798331.57</v>
      </c>
      <c r="F410" s="249"/>
      <c r="G410" s="12"/>
      <c r="H410" s="249"/>
    </row>
    <row r="411" ht="15.5" spans="1:8">
      <c r="A411" s="435"/>
      <c r="B411" s="417"/>
      <c r="C411" s="457"/>
      <c r="D411" s="436"/>
      <c r="E411" s="419"/>
      <c r="F411" s="249"/>
      <c r="G411" s="249"/>
      <c r="H411" s="249"/>
    </row>
    <row r="412" ht="15.5" spans="1:8">
      <c r="A412" s="574">
        <v>39</v>
      </c>
      <c r="B412" s="458" t="s">
        <v>654</v>
      </c>
      <c r="C412" s="457"/>
      <c r="D412" s="436"/>
      <c r="E412" s="419"/>
      <c r="F412" s="249"/>
      <c r="G412" s="249"/>
      <c r="H412" s="249"/>
    </row>
    <row r="413" ht="15.5" spans="1:8">
      <c r="A413" s="435"/>
      <c r="B413" s="426" t="s">
        <v>483</v>
      </c>
      <c r="C413" s="457"/>
      <c r="D413" s="362">
        <f>'REPA-Sch'!F316</f>
        <v>432762.32</v>
      </c>
      <c r="E413" s="362">
        <v>789959.43</v>
      </c>
      <c r="F413" s="249"/>
      <c r="H413" s="249"/>
    </row>
    <row r="414" ht="15.5" spans="1:8">
      <c r="A414" s="435"/>
      <c r="B414" s="426" t="s">
        <v>484</v>
      </c>
      <c r="C414" s="457"/>
      <c r="D414" s="362">
        <f>WIP!F27</f>
        <v>9617881.44</v>
      </c>
      <c r="E414" s="362">
        <v>66939234.5</v>
      </c>
      <c r="F414" s="249"/>
      <c r="H414" s="249"/>
    </row>
    <row r="415" ht="15.5" spans="1:8">
      <c r="A415" s="574"/>
      <c r="B415" s="458" t="s">
        <v>651</v>
      </c>
      <c r="C415" s="457"/>
      <c r="D415" s="436">
        <f>SUM(D413:D414)</f>
        <v>10050643.76</v>
      </c>
      <c r="E415" s="436">
        <f>SUM(E413:E414)</f>
        <v>67729193.93</v>
      </c>
      <c r="F415" s="250"/>
      <c r="G415" s="251"/>
      <c r="H415" s="250"/>
    </row>
    <row r="416" ht="15.5" spans="1:8">
      <c r="A416" s="574"/>
      <c r="B416" s="559"/>
      <c r="C416" s="544"/>
      <c r="D416" s="550"/>
      <c r="E416" s="543"/>
      <c r="F416" s="249"/>
      <c r="G416" s="249"/>
      <c r="H416" s="249"/>
    </row>
    <row r="417" ht="15.5" spans="1:8">
      <c r="A417" s="574">
        <v>40</v>
      </c>
      <c r="B417" s="458" t="s">
        <v>655</v>
      </c>
      <c r="C417" s="587"/>
      <c r="D417" s="436"/>
      <c r="E417" s="419"/>
      <c r="F417" s="249"/>
      <c r="G417" s="249"/>
      <c r="H417" s="249"/>
    </row>
    <row r="418" ht="15.5" spans="1:8">
      <c r="A418" s="435"/>
      <c r="B418" s="426" t="s">
        <v>451</v>
      </c>
      <c r="C418" s="457"/>
      <c r="D418" s="362">
        <v>0</v>
      </c>
      <c r="E418" s="362">
        <v>0</v>
      </c>
      <c r="F418" s="249"/>
      <c r="G418" s="249"/>
      <c r="H418" s="249"/>
    </row>
    <row r="419" ht="15.5" spans="1:8">
      <c r="A419" s="435"/>
      <c r="B419" s="426" t="s">
        <v>452</v>
      </c>
      <c r="C419" s="457"/>
      <c r="D419" s="362">
        <v>0</v>
      </c>
      <c r="E419" s="362">
        <v>0</v>
      </c>
      <c r="F419" s="249"/>
      <c r="G419" s="249"/>
      <c r="H419" s="249"/>
    </row>
    <row r="420" ht="15.5" spans="1:8">
      <c r="A420" s="574"/>
      <c r="B420" s="458" t="s">
        <v>651</v>
      </c>
      <c r="C420" s="544"/>
      <c r="D420" s="550">
        <f>SUM(D418:D419)</f>
        <v>0</v>
      </c>
      <c r="E420" s="550">
        <f>SUM(E418:E419)</f>
        <v>0</v>
      </c>
      <c r="F420" s="249"/>
      <c r="G420" s="249"/>
      <c r="H420" s="249"/>
    </row>
    <row r="421" ht="15.5" spans="1:8">
      <c r="A421" s="574"/>
      <c r="B421" s="458"/>
      <c r="C421" s="457"/>
      <c r="D421" s="436"/>
      <c r="E421" s="543"/>
      <c r="F421" s="249"/>
      <c r="G421" s="249"/>
      <c r="H421" s="249"/>
    </row>
    <row r="422" ht="15.5" spans="1:8">
      <c r="A422" s="574">
        <v>41</v>
      </c>
      <c r="B422" s="458" t="s">
        <v>656</v>
      </c>
      <c r="C422" s="457"/>
      <c r="D422" s="436"/>
      <c r="E422" s="543"/>
      <c r="F422" s="249"/>
      <c r="G422" s="249"/>
      <c r="H422" s="249"/>
    </row>
    <row r="423" ht="15.5" spans="1:8">
      <c r="A423" s="574"/>
      <c r="B423" s="595" t="s">
        <v>463</v>
      </c>
      <c r="C423" s="457"/>
      <c r="D423" s="362">
        <v>0</v>
      </c>
      <c r="E423" s="362">
        <v>0</v>
      </c>
      <c r="F423" s="249"/>
      <c r="G423" s="249"/>
      <c r="H423" s="249"/>
    </row>
    <row r="424" ht="15.5" spans="1:8">
      <c r="A424" s="574"/>
      <c r="B424" s="595" t="s">
        <v>464</v>
      </c>
      <c r="C424" s="457"/>
      <c r="D424" s="362">
        <v>0</v>
      </c>
      <c r="E424" s="362">
        <v>0</v>
      </c>
      <c r="F424" s="249"/>
      <c r="G424" s="249"/>
      <c r="H424" s="249"/>
    </row>
    <row r="425" ht="15.5" spans="1:8">
      <c r="A425" s="574"/>
      <c r="B425" s="426" t="s">
        <v>620</v>
      </c>
      <c r="C425" s="457"/>
      <c r="D425" s="362">
        <v>0</v>
      </c>
      <c r="E425" s="362">
        <v>0</v>
      </c>
      <c r="F425" s="249"/>
      <c r="G425" s="249"/>
      <c r="H425" s="249"/>
    </row>
    <row r="426" ht="15.5" spans="1:8">
      <c r="A426" s="574"/>
      <c r="B426" s="426" t="s">
        <v>466</v>
      </c>
      <c r="C426" s="457"/>
      <c r="D426" s="362">
        <v>0</v>
      </c>
      <c r="E426" s="362">
        <v>0</v>
      </c>
      <c r="F426" s="249"/>
      <c r="G426" s="249"/>
      <c r="H426" s="249"/>
    </row>
    <row r="427" ht="15.5" spans="1:8">
      <c r="A427" s="574"/>
      <c r="B427" s="458" t="s">
        <v>651</v>
      </c>
      <c r="C427" s="544"/>
      <c r="D427" s="550">
        <f>SUM(D423:D426)</f>
        <v>0</v>
      </c>
      <c r="E427" s="550">
        <f>SUM(E423:E426)</f>
        <v>0</v>
      </c>
      <c r="F427" s="249"/>
      <c r="G427" s="249"/>
      <c r="H427" s="249"/>
    </row>
    <row r="428" ht="15.5" spans="1:8">
      <c r="A428" s="574"/>
      <c r="B428" s="559"/>
      <c r="C428" s="544"/>
      <c r="D428" s="550"/>
      <c r="E428" s="543"/>
      <c r="F428" s="249"/>
      <c r="G428" s="249"/>
      <c r="H428" s="249"/>
    </row>
    <row r="429" ht="15.5" spans="1:8">
      <c r="A429" s="574">
        <v>42</v>
      </c>
      <c r="B429" s="458" t="s">
        <v>657</v>
      </c>
      <c r="C429" s="457"/>
      <c r="D429" s="436"/>
      <c r="E429" s="419"/>
      <c r="F429" s="249"/>
      <c r="G429" s="249"/>
      <c r="H429" s="249"/>
    </row>
    <row r="430" ht="15.5" spans="1:8">
      <c r="A430" s="435"/>
      <c r="B430" s="426" t="s">
        <v>154</v>
      </c>
      <c r="C430" s="457"/>
      <c r="D430" s="362">
        <f>'REPA-Sch'!F246</f>
        <v>20773.42</v>
      </c>
      <c r="E430" s="362">
        <v>3000</v>
      </c>
      <c r="F430" s="249"/>
      <c r="G430" s="249"/>
      <c r="H430" s="249"/>
    </row>
    <row r="431" ht="15.5" spans="1:8">
      <c r="A431" s="435"/>
      <c r="B431" s="426" t="s">
        <v>622</v>
      </c>
      <c r="C431" s="457"/>
      <c r="D431" s="362">
        <v>0</v>
      </c>
      <c r="E431" s="362">
        <v>0</v>
      </c>
      <c r="F431" s="249"/>
      <c r="G431" s="249"/>
      <c r="H431" s="249"/>
    </row>
    <row r="432" ht="15.5" spans="1:8">
      <c r="A432" s="435"/>
      <c r="B432" s="426" t="s">
        <v>468</v>
      </c>
      <c r="C432" s="457"/>
      <c r="D432" s="362">
        <v>0</v>
      </c>
      <c r="E432" s="362">
        <v>0</v>
      </c>
      <c r="F432" s="249"/>
      <c r="G432" s="249"/>
      <c r="H432" s="249"/>
    </row>
    <row r="433" ht="15.5" spans="1:8">
      <c r="A433" s="574"/>
      <c r="B433" s="458" t="s">
        <v>651</v>
      </c>
      <c r="C433" s="457"/>
      <c r="D433" s="436">
        <f>SUM(D430:D432)</f>
        <v>20773.42</v>
      </c>
      <c r="E433" s="436">
        <f>SUM(E430:E432)</f>
        <v>3000</v>
      </c>
      <c r="F433" s="249"/>
      <c r="G433" s="249"/>
      <c r="H433" s="249"/>
    </row>
    <row r="434" ht="15.5" spans="1:8">
      <c r="A434" s="574"/>
      <c r="B434" s="458"/>
      <c r="C434" s="457"/>
      <c r="D434" s="436"/>
      <c r="E434" s="543"/>
      <c r="F434" s="249"/>
      <c r="G434" s="249"/>
      <c r="H434" s="249"/>
    </row>
    <row r="435" ht="15.5" spans="1:8">
      <c r="A435" s="574">
        <v>43</v>
      </c>
      <c r="B435" s="458" t="s">
        <v>658</v>
      </c>
      <c r="C435" s="457"/>
      <c r="D435" s="436"/>
      <c r="E435" s="419"/>
      <c r="F435" s="249"/>
      <c r="G435" s="249"/>
      <c r="H435" s="249"/>
    </row>
    <row r="436" ht="15.5" spans="1:8">
      <c r="A436" s="435"/>
      <c r="B436" s="426" t="s">
        <v>471</v>
      </c>
      <c r="C436" s="457"/>
      <c r="D436" s="362">
        <v>0</v>
      </c>
      <c r="E436" s="362">
        <v>0</v>
      </c>
      <c r="F436" s="249"/>
      <c r="G436" s="249"/>
      <c r="H436" s="249"/>
    </row>
    <row r="437" ht="15.5" spans="1:8">
      <c r="A437" s="435"/>
      <c r="B437" s="426" t="s">
        <v>472</v>
      </c>
      <c r="C437" s="457"/>
      <c r="D437" s="362">
        <f>'REPA-Sch'!F268</f>
        <v>41752</v>
      </c>
      <c r="E437" s="362">
        <v>221452.56</v>
      </c>
      <c r="F437" s="249"/>
      <c r="G437" s="249"/>
      <c r="H437" s="249"/>
    </row>
    <row r="438" ht="15.5" spans="1:8">
      <c r="A438" s="435"/>
      <c r="B438" s="426" t="s">
        <v>159</v>
      </c>
      <c r="C438" s="457"/>
      <c r="D438" s="362">
        <v>0</v>
      </c>
      <c r="E438" s="362">
        <v>15000</v>
      </c>
      <c r="F438" s="249"/>
      <c r="G438" s="249"/>
      <c r="H438" s="249"/>
    </row>
    <row r="439" ht="15.5" spans="1:8">
      <c r="A439" s="435"/>
      <c r="B439" s="426" t="s">
        <v>473</v>
      </c>
      <c r="C439" s="457"/>
      <c r="D439" s="362">
        <v>0</v>
      </c>
      <c r="E439" s="362">
        <v>7000</v>
      </c>
      <c r="F439" s="249"/>
      <c r="G439" s="249"/>
      <c r="H439" s="249"/>
    </row>
    <row r="440" ht="15.5" spans="1:8">
      <c r="A440" s="435"/>
      <c r="B440" s="426" t="s">
        <v>160</v>
      </c>
      <c r="C440" s="457"/>
      <c r="D440" s="362">
        <f>'REPA-Sch'!F271</f>
        <v>1054940</v>
      </c>
      <c r="E440" s="362">
        <v>430865.17</v>
      </c>
      <c r="F440" s="249"/>
      <c r="G440" s="249"/>
      <c r="H440" s="249"/>
    </row>
    <row r="441" ht="15.5" spans="1:8">
      <c r="A441" s="435"/>
      <c r="B441" s="426" t="s">
        <v>161</v>
      </c>
      <c r="C441" s="457"/>
      <c r="D441" s="362">
        <f>'REPA-Sch'!F272</f>
        <v>86796.31</v>
      </c>
      <c r="E441" s="362">
        <v>278175</v>
      </c>
      <c r="F441" s="249"/>
      <c r="G441" s="249"/>
      <c r="H441" s="249"/>
    </row>
    <row r="442" ht="15.5" spans="1:8">
      <c r="A442" s="435"/>
      <c r="B442" s="426" t="s">
        <v>474</v>
      </c>
      <c r="C442" s="457"/>
      <c r="D442" s="362">
        <v>0</v>
      </c>
      <c r="E442" s="362">
        <v>0</v>
      </c>
      <c r="F442" s="249"/>
      <c r="G442" s="249"/>
      <c r="H442" s="249"/>
    </row>
    <row r="443" ht="15.5" spans="1:8">
      <c r="A443" s="435"/>
      <c r="B443" s="426" t="s">
        <v>475</v>
      </c>
      <c r="C443" s="457"/>
      <c r="D443" s="362">
        <v>0</v>
      </c>
      <c r="E443" s="362">
        <v>0</v>
      </c>
      <c r="F443" s="249"/>
      <c r="G443" s="249"/>
      <c r="H443" s="249"/>
    </row>
    <row r="444" ht="15.5" spans="1:8">
      <c r="A444" s="435"/>
      <c r="B444" s="426" t="s">
        <v>476</v>
      </c>
      <c r="C444" s="457"/>
      <c r="D444" s="362">
        <f>'REPA-Sch'!F274</f>
        <v>495030</v>
      </c>
      <c r="E444" s="362">
        <v>367714.77</v>
      </c>
      <c r="F444" s="249"/>
      <c r="G444" s="249"/>
      <c r="H444" s="249"/>
    </row>
    <row r="445" ht="15.5" spans="1:8">
      <c r="A445" s="435"/>
      <c r="B445" s="426" t="s">
        <v>208</v>
      </c>
      <c r="C445" s="457"/>
      <c r="D445" s="362">
        <v>0</v>
      </c>
      <c r="E445" s="362">
        <v>0</v>
      </c>
      <c r="F445" s="249"/>
      <c r="G445" s="249"/>
      <c r="H445" s="249"/>
    </row>
    <row r="446" ht="15.5" spans="1:8">
      <c r="A446" s="435"/>
      <c r="B446" s="426" t="s">
        <v>477</v>
      </c>
      <c r="C446" s="457"/>
      <c r="D446" s="362">
        <v>0</v>
      </c>
      <c r="E446" s="362">
        <v>0</v>
      </c>
      <c r="F446" s="249"/>
      <c r="G446" s="249"/>
      <c r="H446" s="249"/>
    </row>
    <row r="447" ht="15.5" spans="1:8">
      <c r="A447" s="435"/>
      <c r="B447" s="426" t="s">
        <v>478</v>
      </c>
      <c r="C447" s="457"/>
      <c r="D447" s="362">
        <v>0</v>
      </c>
      <c r="E447" s="362">
        <v>0</v>
      </c>
      <c r="F447" s="249"/>
      <c r="G447" s="249"/>
      <c r="H447" s="249"/>
    </row>
    <row r="448" ht="15.5" spans="1:8">
      <c r="A448" s="435"/>
      <c r="B448" s="426" t="s">
        <v>479</v>
      </c>
      <c r="C448" s="457"/>
      <c r="D448" s="362">
        <v>0</v>
      </c>
      <c r="E448" s="362">
        <v>0</v>
      </c>
      <c r="F448" s="249"/>
      <c r="G448" s="249"/>
      <c r="H448" s="249"/>
    </row>
    <row r="449" ht="15.5" spans="1:8">
      <c r="A449" s="435"/>
      <c r="B449" s="426" t="s">
        <v>157</v>
      </c>
      <c r="C449" s="466"/>
      <c r="D449" s="362">
        <f>'REPA-Sch'!F267</f>
        <v>64554.44</v>
      </c>
      <c r="E449" s="362">
        <v>81000</v>
      </c>
      <c r="F449" s="249"/>
      <c r="G449" s="249"/>
      <c r="H449" s="249"/>
    </row>
    <row r="450" ht="15.5" spans="1:8">
      <c r="A450" s="435"/>
      <c r="B450" s="426" t="s">
        <v>480</v>
      </c>
      <c r="C450" s="466"/>
      <c r="D450" s="362">
        <v>0</v>
      </c>
      <c r="E450" s="362">
        <v>0</v>
      </c>
      <c r="F450" s="249"/>
      <c r="G450" s="249"/>
      <c r="H450" s="249"/>
    </row>
    <row r="451" ht="15.5" spans="1:8">
      <c r="A451" s="574"/>
      <c r="B451" s="458" t="s">
        <v>651</v>
      </c>
      <c r="C451" s="457"/>
      <c r="D451" s="436">
        <f>SUM(D436:D450)</f>
        <v>1743072.75</v>
      </c>
      <c r="E451" s="436">
        <f>SUM(E436:E450)</f>
        <v>1401207.5</v>
      </c>
      <c r="F451" s="250"/>
      <c r="G451" s="251"/>
      <c r="H451" s="250"/>
    </row>
    <row r="452" ht="15.5" spans="1:8">
      <c r="A452" s="435"/>
      <c r="B452" s="417"/>
      <c r="C452" s="457"/>
      <c r="D452" s="362"/>
      <c r="E452" s="419"/>
      <c r="F452" s="249"/>
      <c r="G452" s="249"/>
      <c r="H452" s="249"/>
    </row>
    <row r="453" ht="15.5" spans="1:8">
      <c r="A453" s="574">
        <v>44</v>
      </c>
      <c r="B453" s="458" t="s">
        <v>659</v>
      </c>
      <c r="C453" s="457"/>
      <c r="D453" s="436"/>
      <c r="E453" s="419"/>
      <c r="F453" s="249"/>
      <c r="G453" s="249"/>
      <c r="H453" s="249"/>
    </row>
    <row r="454" ht="15.5" spans="1:8">
      <c r="A454" s="435"/>
      <c r="B454" s="426" t="s">
        <v>562</v>
      </c>
      <c r="C454" s="457"/>
      <c r="D454" s="362">
        <v>0</v>
      </c>
      <c r="E454" s="362">
        <v>0</v>
      </c>
      <c r="F454" s="249"/>
      <c r="G454" s="249"/>
      <c r="H454" s="249"/>
    </row>
    <row r="455" ht="15.5" spans="1:8">
      <c r="A455" s="435"/>
      <c r="B455" s="426" t="s">
        <v>563</v>
      </c>
      <c r="C455" s="457"/>
      <c r="D455" s="362">
        <v>0</v>
      </c>
      <c r="E455" s="362">
        <v>0</v>
      </c>
      <c r="F455" s="249"/>
      <c r="G455" s="249"/>
      <c r="H455" s="249"/>
    </row>
    <row r="456" ht="15.5" spans="1:8">
      <c r="A456" s="435"/>
      <c r="B456" s="458" t="s">
        <v>421</v>
      </c>
      <c r="C456" s="457"/>
      <c r="D456" s="436">
        <f>SUM(D454:D455)</f>
        <v>0</v>
      </c>
      <c r="E456" s="436">
        <f>SUM(E454:E455)</f>
        <v>0</v>
      </c>
      <c r="F456" s="249"/>
      <c r="G456" s="249"/>
      <c r="H456" s="249"/>
    </row>
    <row r="457" ht="15.5" spans="1:8">
      <c r="A457" s="435"/>
      <c r="B457" s="458"/>
      <c r="C457" s="457"/>
      <c r="D457" s="436"/>
      <c r="E457" s="436"/>
      <c r="F457" s="249"/>
      <c r="G457" s="249"/>
      <c r="H457" s="249"/>
    </row>
    <row r="458" ht="15.5" spans="1:8">
      <c r="A458" s="574">
        <v>45</v>
      </c>
      <c r="B458" s="458" t="s">
        <v>83</v>
      </c>
      <c r="C458" s="457"/>
      <c r="D458" s="436"/>
      <c r="E458" s="419"/>
      <c r="F458" s="249"/>
      <c r="G458" s="249"/>
      <c r="H458" s="249"/>
    </row>
    <row r="459" ht="15.5" spans="1:8">
      <c r="A459" s="435"/>
      <c r="B459" s="426" t="s">
        <v>642</v>
      </c>
      <c r="C459" s="457"/>
      <c r="D459" s="362">
        <v>0</v>
      </c>
      <c r="E459" s="362">
        <v>0</v>
      </c>
      <c r="F459" s="249"/>
      <c r="G459" s="249"/>
      <c r="H459" s="249"/>
    </row>
    <row r="460" ht="15.5" spans="1:8">
      <c r="A460" s="435"/>
      <c r="B460" s="426" t="s">
        <v>643</v>
      </c>
      <c r="C460" s="457"/>
      <c r="D460" s="362">
        <v>0</v>
      </c>
      <c r="E460" s="362">
        <v>0</v>
      </c>
      <c r="F460" s="249"/>
      <c r="G460" s="249"/>
      <c r="H460" s="249"/>
    </row>
    <row r="461" ht="15.5" spans="1:8">
      <c r="A461" s="574"/>
      <c r="B461" s="458" t="s">
        <v>660</v>
      </c>
      <c r="C461" s="457"/>
      <c r="D461" s="436">
        <f>SUM(D459:D460)</f>
        <v>0</v>
      </c>
      <c r="E461" s="436">
        <f>SUM(E459:E460)</f>
        <v>0</v>
      </c>
      <c r="F461" s="249"/>
      <c r="G461" s="249"/>
      <c r="H461" s="249"/>
    </row>
    <row r="462" ht="15.5" spans="1:8">
      <c r="A462" s="574"/>
      <c r="B462" s="559"/>
      <c r="C462" s="544"/>
      <c r="D462" s="550"/>
      <c r="E462" s="543"/>
      <c r="F462" s="249"/>
      <c r="G462" s="249"/>
      <c r="H462" s="249"/>
    </row>
    <row r="463" ht="15.5" spans="1:8">
      <c r="A463" s="574">
        <v>46</v>
      </c>
      <c r="B463" s="458" t="s">
        <v>661</v>
      </c>
      <c r="C463" s="457"/>
      <c r="D463" s="436"/>
      <c r="E463" s="543"/>
      <c r="F463" s="249"/>
      <c r="G463" s="249"/>
      <c r="H463" s="249"/>
    </row>
    <row r="464" ht="15.5" spans="1:8">
      <c r="A464" s="574"/>
      <c r="B464" s="426" t="s">
        <v>662</v>
      </c>
      <c r="C464" s="457"/>
      <c r="D464" s="362">
        <v>0</v>
      </c>
      <c r="E464" s="362">
        <v>0</v>
      </c>
      <c r="F464" s="249"/>
      <c r="G464" s="249"/>
      <c r="H464" s="249"/>
    </row>
    <row r="465" ht="15.5" spans="1:8">
      <c r="A465" s="574"/>
      <c r="B465" s="426" t="s">
        <v>663</v>
      </c>
      <c r="C465" s="457"/>
      <c r="D465" s="362">
        <v>0</v>
      </c>
      <c r="E465" s="362">
        <v>0</v>
      </c>
      <c r="F465" s="249"/>
      <c r="G465" s="249"/>
      <c r="H465" s="249"/>
    </row>
    <row r="466" ht="15.5" spans="1:8">
      <c r="A466" s="574"/>
      <c r="B466" s="426" t="s">
        <v>664</v>
      </c>
      <c r="C466" s="457"/>
      <c r="D466" s="362">
        <v>0</v>
      </c>
      <c r="E466" s="362">
        <v>0</v>
      </c>
      <c r="F466" s="249"/>
      <c r="G466" s="249"/>
      <c r="H466" s="249"/>
    </row>
    <row r="467" ht="15.5" spans="1:8">
      <c r="A467" s="574"/>
      <c r="B467" s="458" t="s">
        <v>421</v>
      </c>
      <c r="C467" s="544"/>
      <c r="D467" s="550">
        <f>SUM(D464:D466)</f>
        <v>0</v>
      </c>
      <c r="E467" s="550">
        <f>SUM(E464:E466)</f>
        <v>0</v>
      </c>
      <c r="F467" s="249"/>
      <c r="G467" s="249"/>
      <c r="H467" s="249"/>
    </row>
    <row r="468" ht="15.5" spans="1:8">
      <c r="A468" s="574"/>
      <c r="B468" s="559"/>
      <c r="C468" s="544"/>
      <c r="D468" s="550"/>
      <c r="E468" s="543"/>
      <c r="F468" s="249"/>
      <c r="G468" s="249"/>
      <c r="H468" s="249"/>
    </row>
    <row r="469" ht="15.5" spans="1:8">
      <c r="A469" s="574">
        <v>47</v>
      </c>
      <c r="B469" s="458" t="s">
        <v>85</v>
      </c>
      <c r="C469" s="544"/>
      <c r="D469" s="550"/>
      <c r="E469" s="543"/>
      <c r="F469" s="249"/>
      <c r="G469" s="249"/>
      <c r="H469" s="249"/>
    </row>
    <row r="470" ht="15.5" spans="1:8">
      <c r="A470" s="435"/>
      <c r="B470" s="426" t="s">
        <v>518</v>
      </c>
      <c r="C470" s="457"/>
      <c r="D470" s="362">
        <v>0</v>
      </c>
      <c r="E470" s="362">
        <v>0</v>
      </c>
      <c r="F470" s="249"/>
      <c r="G470" s="249"/>
      <c r="H470" s="249"/>
    </row>
    <row r="471" ht="15.5" spans="1:8">
      <c r="A471" s="574"/>
      <c r="B471" s="426" t="s">
        <v>519</v>
      </c>
      <c r="C471" s="457"/>
      <c r="D471" s="362">
        <v>0</v>
      </c>
      <c r="E471" s="362">
        <v>0</v>
      </c>
      <c r="F471" s="249"/>
      <c r="G471" s="249"/>
      <c r="H471" s="249"/>
    </row>
    <row r="472" ht="15.5" spans="1:8">
      <c r="A472" s="574"/>
      <c r="B472" s="416" t="s">
        <v>421</v>
      </c>
      <c r="C472" s="457"/>
      <c r="D472" s="436">
        <f>SUM(D470:D471)</f>
        <v>0</v>
      </c>
      <c r="E472" s="436">
        <f>SUM(E470:E471)</f>
        <v>0</v>
      </c>
      <c r="F472" s="249"/>
      <c r="G472" s="12"/>
      <c r="H472" s="249"/>
    </row>
    <row r="473" ht="15.5" spans="1:8">
      <c r="A473" s="455"/>
      <c r="B473" s="417"/>
      <c r="C473" s="457"/>
      <c r="D473" s="436"/>
      <c r="E473" s="419"/>
      <c r="F473" s="249"/>
      <c r="G473" s="12"/>
      <c r="H473" s="249"/>
    </row>
    <row r="474" ht="15.5" spans="1:8">
      <c r="A474" s="1">
        <v>48</v>
      </c>
      <c r="B474" s="458" t="s">
        <v>86</v>
      </c>
      <c r="C474" s="457"/>
      <c r="D474" s="436"/>
      <c r="E474" s="419"/>
      <c r="F474" s="249"/>
      <c r="G474" s="249"/>
      <c r="H474" s="249"/>
    </row>
    <row r="475" ht="15.5" spans="1:8">
      <c r="A475" s="455"/>
      <c r="B475" s="426" t="s">
        <v>548</v>
      </c>
      <c r="C475" s="457"/>
      <c r="D475" s="362">
        <v>0</v>
      </c>
      <c r="E475" s="362">
        <v>0</v>
      </c>
      <c r="F475" s="249"/>
      <c r="G475" s="249"/>
      <c r="H475" s="249"/>
    </row>
    <row r="476" ht="15.5" spans="1:8">
      <c r="A476" s="455"/>
      <c r="B476" s="426" t="s">
        <v>665</v>
      </c>
      <c r="C476" s="457"/>
      <c r="D476" s="362">
        <f>PAYABLE!D18</f>
        <v>632314.11</v>
      </c>
      <c r="E476" s="362">
        <v>0</v>
      </c>
      <c r="F476" s="249"/>
      <c r="G476" s="249"/>
      <c r="H476" s="249"/>
    </row>
    <row r="477" ht="15.5" spans="1:8">
      <c r="A477" s="455"/>
      <c r="B477" s="426" t="s">
        <v>666</v>
      </c>
      <c r="C477" s="457"/>
      <c r="D477" s="362">
        <v>0</v>
      </c>
      <c r="E477" s="362">
        <v>0</v>
      </c>
      <c r="F477" s="249"/>
      <c r="G477" s="249"/>
      <c r="H477" s="249"/>
    </row>
    <row r="478" ht="15.5" spans="1:8">
      <c r="A478" s="455"/>
      <c r="B478" s="417"/>
      <c r="C478" s="457"/>
      <c r="D478" s="436"/>
      <c r="E478" s="419"/>
      <c r="F478" s="249"/>
      <c r="G478" s="249"/>
      <c r="H478" s="249"/>
    </row>
    <row r="479" ht="15.5" spans="1:8">
      <c r="A479" s="455"/>
      <c r="B479" s="458" t="s">
        <v>421</v>
      </c>
      <c r="C479" s="457"/>
      <c r="D479" s="436">
        <f>SUM(D475:D478)</f>
        <v>632314.11</v>
      </c>
      <c r="E479" s="436">
        <f t="shared" ref="E479" si="0">SUM(E475:E478)</f>
        <v>0</v>
      </c>
      <c r="F479" s="436"/>
      <c r="G479" s="249"/>
      <c r="H479" s="249"/>
    </row>
    <row r="480" ht="15.5" spans="1:8">
      <c r="A480" s="455"/>
      <c r="B480" s="458"/>
      <c r="C480" s="457"/>
      <c r="D480" s="436"/>
      <c r="E480" s="419"/>
      <c r="F480" s="249"/>
      <c r="G480" s="249"/>
      <c r="H480" s="249"/>
    </row>
    <row r="481" ht="15.5" spans="1:8">
      <c r="A481" s="1">
        <v>49</v>
      </c>
      <c r="B481" s="458" t="s">
        <v>667</v>
      </c>
      <c r="C481" s="457"/>
      <c r="D481" s="436"/>
      <c r="E481" s="419"/>
      <c r="F481" s="249"/>
      <c r="G481" s="249"/>
      <c r="H481" s="249"/>
    </row>
    <row r="482" ht="15.5" spans="1:8">
      <c r="A482" s="455"/>
      <c r="B482" s="426" t="s">
        <v>631</v>
      </c>
      <c r="C482" s="457"/>
      <c r="D482" s="362">
        <v>0</v>
      </c>
      <c r="E482" s="362">
        <v>0</v>
      </c>
      <c r="F482" s="249"/>
      <c r="G482" s="249"/>
      <c r="H482" s="249"/>
    </row>
    <row r="483" ht="15.5" spans="1:8">
      <c r="A483" s="455"/>
      <c r="B483" s="426" t="s">
        <v>668</v>
      </c>
      <c r="C483" s="457"/>
      <c r="D483" s="362">
        <v>0</v>
      </c>
      <c r="E483" s="362">
        <v>0</v>
      </c>
      <c r="F483" s="249"/>
      <c r="G483" s="249"/>
      <c r="H483" s="249"/>
    </row>
    <row r="484" ht="15.5" spans="1:8">
      <c r="A484" s="455"/>
      <c r="B484" s="426" t="s">
        <v>633</v>
      </c>
      <c r="C484" s="457"/>
      <c r="D484" s="362">
        <v>0</v>
      </c>
      <c r="E484" s="362">
        <v>0</v>
      </c>
      <c r="F484" s="249"/>
      <c r="G484" s="249"/>
      <c r="H484" s="249"/>
    </row>
    <row r="485" ht="15.5" spans="1:8">
      <c r="A485" s="455"/>
      <c r="B485" s="458" t="s">
        <v>421</v>
      </c>
      <c r="C485" s="457"/>
      <c r="D485" s="436">
        <f>SUM(D482:D484)</f>
        <v>0</v>
      </c>
      <c r="E485" s="436">
        <f>SUM(E482:E484)</f>
        <v>0</v>
      </c>
      <c r="F485" s="249"/>
      <c r="G485" s="249"/>
      <c r="H485" s="249"/>
    </row>
    <row r="486" ht="15.5" spans="1:8">
      <c r="A486" s="455"/>
      <c r="B486" s="417"/>
      <c r="C486" s="457"/>
      <c r="D486" s="436"/>
      <c r="E486" s="419"/>
      <c r="F486" s="249"/>
      <c r="G486" s="249"/>
      <c r="H486" s="249"/>
    </row>
    <row r="487" ht="15.5" spans="1:8">
      <c r="A487" s="1">
        <v>50</v>
      </c>
      <c r="B487" s="458" t="s">
        <v>88</v>
      </c>
      <c r="C487" s="457"/>
      <c r="D487" s="436"/>
      <c r="E487" s="419"/>
      <c r="F487" s="249"/>
      <c r="G487" s="249"/>
      <c r="H487" s="249"/>
    </row>
    <row r="488" ht="15.5" spans="1:8">
      <c r="A488" s="1"/>
      <c r="B488" s="417" t="s">
        <v>669</v>
      </c>
      <c r="C488" s="457"/>
      <c r="D488" s="362">
        <v>0</v>
      </c>
      <c r="E488" s="362">
        <v>0</v>
      </c>
      <c r="F488" s="249"/>
      <c r="G488" s="249"/>
      <c r="H488" s="249"/>
    </row>
    <row r="489" ht="15.5" spans="1:8">
      <c r="A489" s="455"/>
      <c r="B489" s="458" t="s">
        <v>421</v>
      </c>
      <c r="C489" s="457"/>
      <c r="D489" s="436">
        <v>0</v>
      </c>
      <c r="E489" s="436">
        <v>0</v>
      </c>
      <c r="F489" s="249"/>
      <c r="G489" s="249"/>
      <c r="H489" s="249"/>
    </row>
  </sheetData>
  <mergeCells count="3">
    <mergeCell ref="B1:E1"/>
    <mergeCell ref="B2:E2"/>
    <mergeCell ref="C3:C5"/>
  </mergeCells>
  <pageMargins left="0.708661417322835" right="0.708661417322835" top="0.748031496062992" bottom="0.748031496062992" header="0.31496062992126" footer="0.31496062992126"/>
  <pageSetup paperSize="1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FP</vt:lpstr>
      <vt:lpstr>REPA</vt:lpstr>
      <vt:lpstr>FPM</vt:lpstr>
      <vt:lpstr>Budget-Exp</vt:lpstr>
      <vt:lpstr>Budget-Rev</vt:lpstr>
      <vt:lpstr>CASHFLOW</vt:lpstr>
      <vt:lpstr>SCE</vt:lpstr>
      <vt:lpstr>BUDGET INFO</vt:lpstr>
      <vt:lpstr>NOTES</vt:lpstr>
      <vt:lpstr>NOTES-PPE</vt:lpstr>
      <vt:lpstr>PPE</vt:lpstr>
      <vt:lpstr>INTANGIBLE ASSET</vt:lpstr>
      <vt:lpstr>Sch of Cash &amp; Cash Equivalent</vt:lpstr>
      <vt:lpstr>GOG SCHEDULE</vt:lpstr>
      <vt:lpstr>IGF SCH_Revenue</vt:lpstr>
      <vt:lpstr>IGF SCH_Receipts</vt:lpstr>
      <vt:lpstr>PAYABLE</vt:lpstr>
      <vt:lpstr>GRANT SCH_Rev</vt:lpstr>
      <vt:lpstr>GRANT SCH_Receipts</vt:lpstr>
      <vt:lpstr>EXP BY FUND</vt:lpstr>
      <vt:lpstr>APPRO. AGST EXPENDITURE</vt:lpstr>
      <vt:lpstr>FPM-Sch</vt:lpstr>
      <vt:lpstr>Payments</vt:lpstr>
      <vt:lpstr>Receipts</vt:lpstr>
      <vt:lpstr>WIP</vt:lpstr>
      <vt:lpstr>REPA-Sch</vt:lpstr>
      <vt:lpstr>PREPAYMENT</vt:lpstr>
      <vt:lpstr>RECEIVABLES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camillo amoak</dc:creator>
  <cp:lastModifiedBy>Festus Tweneboah-Kodua (FTK)</cp:lastModifiedBy>
  <dcterms:created xsi:type="dcterms:W3CDTF">2025-07-05T14:38:00Z</dcterms:created>
  <cp:lastPrinted>2026-01-08T10:12:00Z</cp:lastPrinted>
  <dcterms:modified xsi:type="dcterms:W3CDTF">2026-04-21T17:07:56Z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8643F677E9D24B91A0984CA757F6E262_13</vt:lpwstr>
  </property>
  <property fmtid="{D5CDD505-2E9C-101B-9397-08002B2CF9AE}" pid="3" name="KSOProductBuildVer">
    <vt:lpwstr>1033-12.2.0.23196</vt:lpwstr>
  </property>
</Properties>
</file>